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10815" tabRatio="978"/>
  </bookViews>
  <sheets>
    <sheet name=" vigias noturno" sheetId="2" r:id="rId1"/>
    <sheet name=" vigias diurno" sheetId="12" r:id="rId2"/>
    <sheet name="Plan1" sheetId="13" state="hidden" r:id="rId3"/>
  </sheets>
  <definedNames>
    <definedName name="_GoBack" localSheetId="1">' vigias diurno'!#REF!</definedName>
    <definedName name="_GoBack" localSheetId="0">' vigias noturno'!#REF!</definedName>
    <definedName name="_xlnm.Print_Area" localSheetId="1">' vigias diurno'!$A$1:$H$119</definedName>
    <definedName name="_xlnm.Print_Area" localSheetId="0">' vigias noturno'!$A$1:$H$112</definedName>
    <definedName name="OLE_LINK1" localSheetId="1">' vigias diurno'!#REF!</definedName>
    <definedName name="OLE_LINK1" localSheetId="0">' vigias noturno'!#REF!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2" l="1"/>
  <c r="G58" i="2" l="1"/>
  <c r="F30" i="2" l="1"/>
  <c r="G58" i="12" l="1"/>
  <c r="G15" i="2" l="1"/>
  <c r="G93" i="12" l="1"/>
  <c r="E89" i="12"/>
  <c r="G89" i="12" s="1"/>
  <c r="F74" i="12"/>
  <c r="F69" i="12"/>
  <c r="G60" i="12"/>
  <c r="G61" i="12" s="1"/>
  <c r="G59" i="12"/>
  <c r="F51" i="12"/>
  <c r="F49" i="12"/>
  <c r="F30" i="12"/>
  <c r="G19" i="12"/>
  <c r="G45" i="12" s="1"/>
  <c r="F54" i="12" l="1"/>
  <c r="G26" i="12"/>
  <c r="G34" i="12"/>
  <c r="G43" i="12"/>
  <c r="G22" i="12"/>
  <c r="G38" i="12"/>
  <c r="G47" i="12"/>
  <c r="G24" i="12"/>
  <c r="G28" i="12"/>
  <c r="G32" i="12"/>
  <c r="G36" i="12"/>
  <c r="G40" i="12"/>
  <c r="G64" i="12"/>
  <c r="G23" i="12"/>
  <c r="G25" i="12"/>
  <c r="G27" i="12"/>
  <c r="G29" i="12"/>
  <c r="G33" i="12"/>
  <c r="G35" i="12"/>
  <c r="G37" i="12"/>
  <c r="G39" i="12"/>
  <c r="G44" i="12"/>
  <c r="G46" i="12"/>
  <c r="G48" i="12"/>
  <c r="G51" i="12"/>
  <c r="G53" i="12" s="1"/>
  <c r="G30" i="12" l="1"/>
  <c r="G49" i="12"/>
  <c r="G41" i="12"/>
  <c r="G54" i="12" l="1"/>
  <c r="G55" i="12" s="1"/>
  <c r="G65" i="12" s="1"/>
  <c r="G60" i="2"/>
  <c r="D87" i="12" l="1"/>
  <c r="E87" i="12" s="1"/>
  <c r="G67" i="12"/>
  <c r="G68" i="12"/>
  <c r="G69" i="12" l="1"/>
  <c r="G70" i="12" s="1"/>
  <c r="G87" i="12"/>
  <c r="G73" i="12" l="1"/>
  <c r="G71" i="12"/>
  <c r="G72" i="12"/>
  <c r="G74" i="12" l="1"/>
  <c r="G75" i="12" s="1"/>
  <c r="D90" i="12" s="1"/>
  <c r="G76" i="12" l="1"/>
  <c r="E90" i="12" l="1"/>
  <c r="D91" i="12"/>
  <c r="G90" i="12" l="1"/>
  <c r="G91" i="12" s="1"/>
  <c r="G97" i="12" s="1"/>
  <c r="E91" i="12"/>
  <c r="G92" i="12"/>
  <c r="G95" i="12" s="1"/>
  <c r="E90" i="2" l="1"/>
  <c r="G90" i="2" s="1"/>
  <c r="F74" i="2"/>
  <c r="F69" i="2"/>
  <c r="G61" i="2"/>
  <c r="G59" i="2"/>
  <c r="F51" i="2"/>
  <c r="F49" i="2"/>
  <c r="G19" i="2"/>
  <c r="G29" i="2" l="1"/>
  <c r="G25" i="2"/>
  <c r="G23" i="2"/>
  <c r="G27" i="2"/>
  <c r="G51" i="2"/>
  <c r="G53" i="2" s="1"/>
  <c r="G26" i="2"/>
  <c r="G24" i="2"/>
  <c r="G22" i="2"/>
  <c r="G28" i="2"/>
  <c r="F54" i="2"/>
  <c r="G64" i="2"/>
  <c r="G48" i="2"/>
  <c r="G46" i="2"/>
  <c r="G44" i="2"/>
  <c r="G39" i="2"/>
  <c r="G37" i="2"/>
  <c r="G35" i="2"/>
  <c r="G33" i="2"/>
  <c r="G47" i="2"/>
  <c r="G45" i="2"/>
  <c r="G43" i="2"/>
  <c r="G40" i="2"/>
  <c r="G38" i="2"/>
  <c r="G36" i="2"/>
  <c r="G34" i="2"/>
  <c r="G32" i="2"/>
  <c r="G30" i="2" l="1"/>
  <c r="G49" i="2"/>
  <c r="G41" i="2"/>
  <c r="G54" i="2" l="1"/>
  <c r="G55" i="2" s="1"/>
  <c r="D88" i="2" l="1"/>
  <c r="G65" i="2"/>
  <c r="G68" i="2" l="1"/>
  <c r="G69" i="2" s="1"/>
  <c r="G70" i="2" s="1"/>
  <c r="G67" i="2"/>
  <c r="E88" i="2"/>
  <c r="G88" i="2" l="1"/>
  <c r="G73" i="2" l="1"/>
  <c r="G71" i="2"/>
  <c r="G72" i="2"/>
  <c r="G74" i="2" l="1"/>
  <c r="G75" i="2" l="1"/>
  <c r="G76" i="2" s="1"/>
  <c r="D91" i="2" l="1"/>
  <c r="E91" i="2" l="1"/>
  <c r="G93" i="2" s="1"/>
  <c r="D92" i="2"/>
  <c r="E92" i="2" l="1"/>
  <c r="G91" i="2"/>
  <c r="G92" i="2" s="1"/>
  <c r="G96" i="2" s="1"/>
  <c r="A2" i="13" s="1"/>
  <c r="B2" i="13" s="1"/>
  <c r="C2" i="13" s="1"/>
</calcChain>
</file>

<file path=xl/sharedStrings.xml><?xml version="1.0" encoding="utf-8"?>
<sst xmlns="http://schemas.openxmlformats.org/spreadsheetml/2006/main" count="204" uniqueCount="111">
  <si>
    <t>PLANILHA DE CUSTOS E FORMAÇÃO DE PREÇOS</t>
  </si>
  <si>
    <t>(Memoria de Cálculo e Fundamentação)</t>
  </si>
  <si>
    <t xml:space="preserve">PROCESSO LICITATÓRIO N° </t>
  </si>
  <si>
    <t>MODALIDADE</t>
  </si>
  <si>
    <t>TIPO</t>
  </si>
  <si>
    <t>TIPO DE SERVIÇO</t>
  </si>
  <si>
    <t>I - FUNÇÃO DO PROFISSIONAL</t>
  </si>
  <si>
    <t>COMPOSIÇÃO DO CUSTO MENSAL</t>
  </si>
  <si>
    <t>Valor Unit</t>
  </si>
  <si>
    <t>Custo Unit.</t>
  </si>
  <si>
    <t>II - SALÁRIO ESTIMADO DO PROFISSIONAL - REMUNERAÇÃO</t>
  </si>
  <si>
    <t>Salário Fixo</t>
  </si>
  <si>
    <t>TOTAL - REMUNERAÇÃO</t>
  </si>
  <si>
    <t>III - ENCARGOS SOCIAIS INCIDENTES SOBRE A REMUNERAÇÃO</t>
  </si>
  <si>
    <t>GRUPO A</t>
  </si>
  <si>
    <t>(%)</t>
  </si>
  <si>
    <t>A-01-INSS- Artigo 2 inciso I Lei 8.212/91</t>
  </si>
  <si>
    <t>A-02-FGTS- Art 15 Lei 8.030/90 e Art. 7° Inciso III CF/88</t>
  </si>
  <si>
    <t>A-03-SESI/SESC- Artigo 3° Lei 8.036/90</t>
  </si>
  <si>
    <t>A-04-SENAi/SENAC- Decreto 2.318/86</t>
  </si>
  <si>
    <t>A-05-INCRA- Lei 7.787 de 30/06/89 e DL 1146/70</t>
  </si>
  <si>
    <t>A-06-SEBRAE- Artigo 8° Lei 8.154 de 28/12/90</t>
  </si>
  <si>
    <t>A-07-Salário EducaçãoArtigo 3° Inciso I Decreto 87.043/82</t>
  </si>
  <si>
    <t>A-08-Riscos Ambientais do Trabalho-RAT(cod. 8121-4/00) x FAP(1,750)-Art.3° do Decreto n° 6.957/2009</t>
  </si>
  <si>
    <t>TOTAL GRUPO A</t>
  </si>
  <si>
    <t>GRUPO B - Encargos que recebem a incidência do grupo A</t>
  </si>
  <si>
    <t>B-01-13° Salário- Art.7° VIII, CF/88</t>
  </si>
  <si>
    <t>B-02-Férias (incluindo 1/3 constitucional)- Art 7°, XVII, CF/88</t>
  </si>
  <si>
    <t>B-03-Aviso Prévio Trabalhando- Art. 7°, XXI, CF/88, 477,487 e 491 CLT</t>
  </si>
  <si>
    <t>B-04-Auxílio Doença- Art. 59 e 64 da Lei n° 8.213/91</t>
  </si>
  <si>
    <t>B-05-Acidente de Trabalho- Art.19 a 23 da Lei n° 8.213/91</t>
  </si>
  <si>
    <t>B-06-Faltas Legais- Art. 473 da CLT</t>
  </si>
  <si>
    <t>B-07-Férias sobre Licença Maternidade</t>
  </si>
  <si>
    <t>B-08-Licença Paternidade- Art.7° XIX, CF/88 e 10, § 1°, da CLT</t>
  </si>
  <si>
    <t>B-9-Abono Pecuniário</t>
  </si>
  <si>
    <t>TOTAL GRUPO B</t>
  </si>
  <si>
    <t>GRUPO C - Encargos que não recebem a incidência do grupo B</t>
  </si>
  <si>
    <t>C-01-Aviso Prévio Indenizado-Art.7 °,XXI,CF/88,477,487 e 491 CLT</t>
  </si>
  <si>
    <t>C-02-Indenização Adicional- Art.9° da Lei n° 7.238/84</t>
  </si>
  <si>
    <t>C-03-Indenização (rescisão sem justa causa- multa de 40% do FGTS</t>
  </si>
  <si>
    <t>Reflexo do FGTS sobre Aviso Prévio Indenizado</t>
  </si>
  <si>
    <t>Relexo do 13º, férias e abono sobre o Aviso Prévio Indenizado</t>
  </si>
  <si>
    <t>Incidência do Grupo A sobre o refelexo do 13º sobre Aviso Prévio Indenizado</t>
  </si>
  <si>
    <t>TOTAL GRUPO C</t>
  </si>
  <si>
    <t>GRUPO D - Incidência do grupo A sobre o grupo B</t>
  </si>
  <si>
    <t>F-01-Incidência dos encargos do Grupo A sobre os do Grupo B</t>
  </si>
  <si>
    <t>TOTAL GRUPO D</t>
  </si>
  <si>
    <t>TOTAL DE ENCARGOS SOCIAIS</t>
  </si>
  <si>
    <t>VALOR TOTAL DE REMUNERAÇÃO + ENCARGOS SOCIAIS</t>
  </si>
  <si>
    <t>IV - INSUMOS</t>
  </si>
  <si>
    <t>Vale- alimentação (valor do vale- alimentação X 22 dias)</t>
  </si>
  <si>
    <t>Dedução do vale-alimentação (se houver)</t>
  </si>
  <si>
    <t>Vale- transporte (valor 22 dias)</t>
  </si>
  <si>
    <t>Materiais de limpeza e higienização</t>
  </si>
  <si>
    <t>Plano de Benefício Social Familiar</t>
  </si>
  <si>
    <t>TOTAL INSUMOS</t>
  </si>
  <si>
    <t>VALOR TOTAL DE REMUNERAÇÃO + ENCARGOS + INSUMOS</t>
  </si>
  <si>
    <t>V - BONIFICAÇÃO E OUTRAS DESPESAS</t>
  </si>
  <si>
    <t>Despesas administrativas/operacionais</t>
  </si>
  <si>
    <t>TOTAL- BONIFICAÇÃO E OUTRAS DESPESAS</t>
  </si>
  <si>
    <t>VI - TRIBUTAÇÃO SOBRE O FATURAMENTO</t>
  </si>
  <si>
    <t>ISS</t>
  </si>
  <si>
    <t>COFINS</t>
  </si>
  <si>
    <t>PIS</t>
  </si>
  <si>
    <t>TOTAL-TRIBUTOS SOBRE FATURAMENTO</t>
  </si>
  <si>
    <t>TOTAL DOS ITENS IV, V.VI</t>
  </si>
  <si>
    <t>QUADRO RESUMO DO ORÇAMENTO ESTIMADO</t>
  </si>
  <si>
    <t>MÃO DE OBRA</t>
  </si>
  <si>
    <t>DESCRIÇÃO</t>
  </si>
  <si>
    <t>QTDE</t>
  </si>
  <si>
    <t>CUSTO ANUAL</t>
  </si>
  <si>
    <t>N° DE MESES</t>
  </si>
  <si>
    <t>TOTAL (R$)</t>
  </si>
  <si>
    <t>Serviços Gerais</t>
  </si>
  <si>
    <t>Preposto(Materias, insumos, outros)</t>
  </si>
  <si>
    <t>Materiais/ Insumos/Outros</t>
  </si>
  <si>
    <t>Valor Total Estimado</t>
  </si>
  <si>
    <t>Custo para  Funcionários</t>
  </si>
  <si>
    <t>Custo para  Preposto</t>
  </si>
  <si>
    <t>RESUMO GERAL</t>
  </si>
  <si>
    <t>Observações:</t>
  </si>
  <si>
    <t>(1) A  planilha de composição de custos e formação de preços é meramente estimativa, cabendo ao licitante preenchê-la e apresentá-la, em conformidade com a sua realidade e com o previsto para atendimento desta contratação;</t>
  </si>
  <si>
    <t>(2) Não serão aceitas propostas que contenham valores de salários inferiores aos estabelecidos em convenção coletiva de trabalho ou outra norma coletiva aplicável, vigente na data da abertura da presente licitação;</t>
  </si>
  <si>
    <t xml:space="preserve">(4) O licitante deve preencher o item A.08 da planilha de composição de custos e formação de preços com o valor do RAT de sua atividade preponderante e de seu FAP, e, se for o caso, apresentar comprovação anterior ao contrato; </t>
  </si>
  <si>
    <t>Serviços de Vigilância Patrimonial</t>
  </si>
  <si>
    <t>Adicional noturno</t>
  </si>
  <si>
    <t>PREÇO TOTAL</t>
  </si>
  <si>
    <t>Vigias 12/36 h</t>
  </si>
  <si>
    <t>Uniforme Completo</t>
  </si>
  <si>
    <t>Dedução legal do Vale-transporte (6%- Lei 7418/1985- se houver)</t>
  </si>
  <si>
    <t>LUCRO</t>
  </si>
  <si>
    <t>Custo Total - Funcionários</t>
  </si>
  <si>
    <t>Materias, insumos, outros</t>
  </si>
  <si>
    <t>Custo Total</t>
  </si>
  <si>
    <t>(6) O vale alimentação e o vale transporte são valores estimados, e foram calculados segundo as normas legais que regem esses beneficios. O licitante deve preencher segundo sua realidade.</t>
  </si>
  <si>
    <t xml:space="preserve">(3) A remuneração foi estabelecida com base na vigente Convenção Coletiva de Trabalho no mês de agosto de 2017. </t>
  </si>
  <si>
    <t>Vigia/Guarda Patrimonial Noturno</t>
  </si>
  <si>
    <t>CUSTO 
MENSAL (R$)</t>
  </si>
  <si>
    <t>CUSTO 
UNITÁRIO (R$)</t>
  </si>
  <si>
    <t>(7) Números de dias na semana</t>
  </si>
  <si>
    <t>Serviços de Vigilância Patrimonial 12/36h em período noturno</t>
  </si>
  <si>
    <t>Valor Total Anual Estimado</t>
  </si>
  <si>
    <t>Vigia/Guarda Patrimonial Diurno, jornada de 44h semanais</t>
  </si>
  <si>
    <t>Vale-alimentação (valor do vale- alimentação X 22 dias)</t>
  </si>
  <si>
    <t>Vale-transporte (valor 22 dias)</t>
  </si>
  <si>
    <t xml:space="preserve">(1) A  planilha de composição de custos e formação de preços é meramente estimativa, cabendo ao licitante preenchê-la e apresentá-la, em conformidade com a sua realidade e com o previsto para atendimento desta contratação; </t>
  </si>
  <si>
    <t>V - LUCROS E OUTRAS DESPESAS</t>
  </si>
  <si>
    <t>QTD</t>
  </si>
  <si>
    <t>Custo por  Funcionários</t>
  </si>
  <si>
    <t>(5) Conforme entendimento dutrinário, o Imposto de Renda de Pessoa Jurídica - IRPJ e a Contribuição Social sobre o Lucro - CSLL não podem ser repassados para a CONTRATANTE, pois são tributos de natureza direta e personalística, que oneram diretamente o CONTRATADO.</t>
  </si>
  <si>
    <t>(5) Conforme entendimento dutrinário, o Imposto de Renda de Pessoa Jurídica - IRPJ e a Contribuição Social sobre o Lucro - CSLL não podem ser repassados para a CONTRATANTE, pois são tributos de natureza direta e personalística, que oneram diretamente o CONTRATADO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</si>
</sst>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R$&quot;\ * #,##0.00_ ;_ &quot;R$&quot;\ * \-#,##0.00_ ;_ &quot;R$&quot;\ * &quot;-&quot;??_ ;_ @_ "/>
    <numFmt numFmtId="164" formatCode="_(&quot;R$ &quot;* #,##0.00_);_(&quot;R$ &quot;* \(#,##0.00\);_(&quot;R$ &quot;* &quot;-&quot;??_);_(@_)"/>
    <numFmt numFmtId="165" formatCode="0.000%"/>
    <numFmt numFmtId="166" formatCode="_(&quot;R$ &quot;* #,##0.00_);_(&quot;R$ &quot;* \(#,##0.00\);_(&quot;R$ &quot;* &quot;-&quot;???_);_(@_)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TTE4D78AD8t00"/>
    </font>
    <font>
      <sz val="10"/>
      <name val="Calibri"/>
      <family val="2"/>
    </font>
    <font>
      <b/>
      <sz val="10"/>
      <color indexed="10"/>
      <name val="TTE4D78AD8t00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3EBC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2">
    <xf numFmtId="0" fontId="0" fillId="0" borderId="0" xfId="0"/>
    <xf numFmtId="44" fontId="0" fillId="0" borderId="0" xfId="0" applyNumberFormat="1"/>
    <xf numFmtId="0" fontId="1" fillId="0" borderId="0" xfId="0" applyFont="1" applyAlignment="1"/>
    <xf numFmtId="0" fontId="1" fillId="0" borderId="0" xfId="0" applyFont="1"/>
    <xf numFmtId="0" fontId="2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164" fontId="1" fillId="4" borderId="9" xfId="1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164" fontId="1" fillId="0" borderId="9" xfId="1" applyFont="1" applyBorder="1" applyAlignment="1">
      <alignment horizontal="left"/>
    </xf>
    <xf numFmtId="164" fontId="1" fillId="3" borderId="9" xfId="1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 vertical="center"/>
    </xf>
    <xf numFmtId="164" fontId="1" fillId="0" borderId="9" xfId="1" applyFont="1" applyBorder="1" applyAlignment="1">
      <alignment horizontal="left" vertical="center"/>
    </xf>
    <xf numFmtId="10" fontId="1" fillId="3" borderId="9" xfId="0" applyNumberFormat="1" applyFont="1" applyFill="1" applyBorder="1" applyAlignment="1">
      <alignment horizontal="center"/>
    </xf>
    <xf numFmtId="164" fontId="2" fillId="3" borderId="9" xfId="1" applyFont="1" applyFill="1" applyBorder="1" applyAlignment="1">
      <alignment horizontal="left"/>
    </xf>
    <xf numFmtId="10" fontId="1" fillId="0" borderId="9" xfId="0" applyNumberFormat="1" applyFont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left"/>
    </xf>
    <xf numFmtId="10" fontId="2" fillId="0" borderId="9" xfId="0" applyNumberFormat="1" applyFont="1" applyBorder="1" applyAlignment="1">
      <alignment horizontal="center"/>
    </xf>
    <xf numFmtId="44" fontId="1" fillId="0" borderId="9" xfId="0" applyNumberFormat="1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left"/>
    </xf>
    <xf numFmtId="164" fontId="1" fillId="0" borderId="9" xfId="0" applyNumberFormat="1" applyFont="1" applyBorder="1" applyAlignment="1">
      <alignment horizontal="center"/>
    </xf>
    <xf numFmtId="164" fontId="1" fillId="0" borderId="9" xfId="1" applyFont="1" applyFill="1" applyBorder="1" applyAlignment="1">
      <alignment horizontal="center"/>
    </xf>
    <xf numFmtId="164" fontId="1" fillId="0" borderId="13" xfId="1" applyFont="1" applyFill="1" applyBorder="1" applyAlignment="1">
      <alignment horizontal="center"/>
    </xf>
    <xf numFmtId="164" fontId="1" fillId="0" borderId="9" xfId="1" applyFont="1" applyFill="1" applyBorder="1" applyAlignment="1"/>
    <xf numFmtId="164" fontId="1" fillId="0" borderId="10" xfId="1" applyFont="1" applyFill="1" applyBorder="1" applyAlignment="1">
      <alignment horizontal="center"/>
    </xf>
    <xf numFmtId="164" fontId="2" fillId="3" borderId="11" xfId="1" applyFont="1" applyFill="1" applyBorder="1" applyAlignment="1">
      <alignment horizontal="center"/>
    </xf>
    <xf numFmtId="0" fontId="2" fillId="2" borderId="8" xfId="0" applyFont="1" applyFill="1" applyBorder="1" applyAlignment="1"/>
    <xf numFmtId="165" fontId="1" fillId="0" borderId="9" xfId="0" applyNumberFormat="1" applyFont="1" applyBorder="1" applyAlignment="1">
      <alignment horizontal="center"/>
    </xf>
    <xf numFmtId="166" fontId="1" fillId="0" borderId="9" xfId="0" applyNumberFormat="1" applyFont="1" applyBorder="1"/>
    <xf numFmtId="164" fontId="1" fillId="0" borderId="10" xfId="0" applyNumberFormat="1" applyFont="1" applyBorder="1"/>
    <xf numFmtId="165" fontId="1" fillId="3" borderId="7" xfId="0" applyNumberFormat="1" applyFont="1" applyFill="1" applyBorder="1" applyAlignment="1">
      <alignment horizontal="center"/>
    </xf>
    <xf numFmtId="164" fontId="1" fillId="3" borderId="9" xfId="0" applyNumberFormat="1" applyFont="1" applyFill="1" applyBorder="1"/>
    <xf numFmtId="164" fontId="2" fillId="2" borderId="6" xfId="0" applyNumberFormat="1" applyFont="1" applyFill="1" applyBorder="1" applyAlignment="1"/>
    <xf numFmtId="164" fontId="1" fillId="0" borderId="9" xfId="1" applyFont="1" applyBorder="1"/>
    <xf numFmtId="164" fontId="1" fillId="0" borderId="10" xfId="1" applyFont="1" applyBorder="1"/>
    <xf numFmtId="164" fontId="2" fillId="3" borderId="11" xfId="1" applyFont="1" applyFill="1" applyBorder="1"/>
    <xf numFmtId="164" fontId="2" fillId="3" borderId="10" xfId="1" applyFont="1" applyFill="1" applyBorder="1"/>
    <xf numFmtId="0" fontId="2" fillId="2" borderId="16" xfId="0" applyFont="1" applyFill="1" applyBorder="1" applyAlignment="1">
      <alignment horizontal="center"/>
    </xf>
    <xf numFmtId="0" fontId="2" fillId="2" borderId="22" xfId="0" applyFont="1" applyFill="1" applyBorder="1" applyAlignment="1"/>
    <xf numFmtId="165" fontId="1" fillId="0" borderId="0" xfId="0" applyNumberFormat="1" applyFont="1" applyBorder="1" applyAlignment="1">
      <alignment horizontal="center"/>
    </xf>
    <xf numFmtId="164" fontId="1" fillId="0" borderId="0" xfId="1" applyFont="1" applyBorder="1"/>
    <xf numFmtId="0" fontId="1" fillId="0" borderId="0" xfId="0" applyFont="1" applyBorder="1"/>
    <xf numFmtId="164" fontId="2" fillId="3" borderId="0" xfId="1" applyFont="1" applyFill="1" applyBorder="1"/>
    <xf numFmtId="164" fontId="1" fillId="3" borderId="0" xfId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2" fillId="0" borderId="9" xfId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2" fillId="0" borderId="9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164" fontId="2" fillId="0" borderId="17" xfId="1" applyNumberFormat="1" applyFont="1" applyFill="1" applyBorder="1" applyAlignment="1">
      <alignment horizontal="center"/>
    </xf>
    <xf numFmtId="164" fontId="1" fillId="0" borderId="9" xfId="1" applyFont="1" applyFill="1" applyBorder="1"/>
    <xf numFmtId="49" fontId="1" fillId="0" borderId="9" xfId="0" applyNumberFormat="1" applyFont="1" applyFill="1" applyBorder="1" applyAlignment="1">
      <alignment horizontal="center"/>
    </xf>
    <xf numFmtId="164" fontId="2" fillId="0" borderId="18" xfId="0" applyNumberFormat="1" applyFont="1" applyBorder="1"/>
    <xf numFmtId="0" fontId="1" fillId="0" borderId="0" xfId="0" applyFont="1" applyAlignment="1">
      <alignment horizontal="center"/>
    </xf>
    <xf numFmtId="44" fontId="2" fillId="0" borderId="0" xfId="0" applyNumberFormat="1" applyFont="1"/>
    <xf numFmtId="0" fontId="1" fillId="0" borderId="9" xfId="0" applyFont="1" applyBorder="1"/>
    <xf numFmtId="10" fontId="1" fillId="3" borderId="9" xfId="0" applyNumberFormat="1" applyFont="1" applyFill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164" fontId="1" fillId="3" borderId="9" xfId="1" applyFont="1" applyFill="1" applyBorder="1" applyAlignment="1">
      <alignment horizontal="center"/>
    </xf>
    <xf numFmtId="164" fontId="1" fillId="3" borderId="11" xfId="1" applyFont="1" applyFill="1" applyBorder="1" applyAlignment="1">
      <alignment horizontal="center"/>
    </xf>
    <xf numFmtId="164" fontId="1" fillId="5" borderId="9" xfId="1" applyFont="1" applyFill="1" applyBorder="1"/>
    <xf numFmtId="165" fontId="1" fillId="0" borderId="0" xfId="0" applyNumberFormat="1" applyFont="1" applyBorder="1"/>
    <xf numFmtId="0" fontId="2" fillId="0" borderId="15" xfId="0" applyFont="1" applyFill="1" applyBorder="1" applyAlignment="1"/>
    <xf numFmtId="164" fontId="1" fillId="0" borderId="9" xfId="1" applyFont="1" applyFill="1" applyBorder="1" applyAlignment="1">
      <alignment vertical="center"/>
    </xf>
    <xf numFmtId="164" fontId="2" fillId="0" borderId="18" xfId="0" applyNumberFormat="1" applyFont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1" fillId="0" borderId="10" xfId="1" applyNumberFormat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/>
    </xf>
    <xf numFmtId="164" fontId="1" fillId="0" borderId="3" xfId="1" applyFont="1" applyBorder="1"/>
    <xf numFmtId="164" fontId="1" fillId="0" borderId="13" xfId="1" applyFont="1" applyBorder="1"/>
    <xf numFmtId="164" fontId="2" fillId="3" borderId="13" xfId="1" applyFont="1" applyFill="1" applyBorder="1"/>
    <xf numFmtId="164" fontId="1" fillId="3" borderId="13" xfId="1" applyFont="1" applyFill="1" applyBorder="1"/>
    <xf numFmtId="0" fontId="2" fillId="0" borderId="14" xfId="0" applyFont="1" applyFill="1" applyBorder="1" applyAlignment="1">
      <alignment horizontal="left"/>
    </xf>
    <xf numFmtId="164" fontId="1" fillId="0" borderId="13" xfId="1" applyFont="1" applyFill="1" applyBorder="1"/>
    <xf numFmtId="0" fontId="2" fillId="0" borderId="9" xfId="0" applyFont="1" applyFill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8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0" fontId="1" fillId="0" borderId="10" xfId="0" applyNumberFormat="1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left"/>
    </xf>
    <xf numFmtId="164" fontId="1" fillId="0" borderId="11" xfId="0" applyNumberFormat="1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1" fillId="0" borderId="1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justify" vertical="justify" wrapText="1"/>
    </xf>
    <xf numFmtId="0" fontId="1" fillId="0" borderId="3" xfId="0" applyFont="1" applyBorder="1" applyAlignment="1">
      <alignment horizontal="justify" vertical="justify" wrapText="1"/>
    </xf>
    <xf numFmtId="0" fontId="1" fillId="0" borderId="4" xfId="0" applyFont="1" applyBorder="1" applyAlignment="1">
      <alignment horizontal="justify" vertical="justify" wrapText="1"/>
    </xf>
    <xf numFmtId="0" fontId="1" fillId="0" borderId="5" xfId="0" applyFont="1" applyBorder="1" applyAlignment="1">
      <alignment horizontal="justify" vertical="justify" wrapText="1"/>
    </xf>
    <xf numFmtId="0" fontId="1" fillId="0" borderId="6" xfId="0" applyFont="1" applyBorder="1" applyAlignment="1">
      <alignment horizontal="justify" vertical="justify" wrapText="1"/>
    </xf>
    <xf numFmtId="0" fontId="1" fillId="0" borderId="9" xfId="0" applyFont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justify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7" xfId="0" applyFont="1" applyBorder="1" applyAlignment="1">
      <alignment horizontal="left" vertical="justify" wrapText="1"/>
    </xf>
    <xf numFmtId="0" fontId="1" fillId="0" borderId="12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1" fillId="0" borderId="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/>
    </xf>
    <xf numFmtId="10" fontId="1" fillId="0" borderId="1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3" xfId="0" applyFont="1" applyBorder="1" applyAlignment="1">
      <alignment horizontal="left" vertical="justify" wrapText="1"/>
    </xf>
    <xf numFmtId="0" fontId="1" fillId="0" borderId="4" xfId="0" applyFont="1" applyBorder="1" applyAlignment="1">
      <alignment horizontal="left" vertical="justify" wrapText="1"/>
    </xf>
    <xf numFmtId="0" fontId="1" fillId="0" borderId="5" xfId="0" applyFont="1" applyBorder="1" applyAlignment="1">
      <alignment horizontal="left" vertical="justify" wrapText="1"/>
    </xf>
    <xf numFmtId="0" fontId="1" fillId="0" borderId="6" xfId="0" applyFont="1" applyBorder="1" applyAlignment="1">
      <alignment horizontal="left" vertical="justify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C3EBC3"/>
      <color rgb="FF91DB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1"/>
  <sheetViews>
    <sheetView tabSelected="1" view="pageBreakPreview" zoomScaleNormal="120" zoomScaleSheetLayoutView="100" workbookViewId="0">
      <selection activeCell="B4" sqref="B4:C5"/>
    </sheetView>
  </sheetViews>
  <sheetFormatPr defaultRowHeight="12.75"/>
  <cols>
    <col min="1" max="1" width="3" style="3" customWidth="1"/>
    <col min="2" max="2" width="23.85546875" style="3" customWidth="1"/>
    <col min="3" max="3" width="9.7109375" style="3" customWidth="1"/>
    <col min="4" max="4" width="25.85546875" style="3" customWidth="1"/>
    <col min="5" max="5" width="14.28515625" style="3" bestFit="1" customWidth="1"/>
    <col min="6" max="6" width="10.5703125" style="3" bestFit="1" customWidth="1"/>
    <col min="7" max="7" width="16" style="3" bestFit="1" customWidth="1"/>
    <col min="8" max="8" width="2.140625" style="3" customWidth="1"/>
    <col min="9" max="16384" width="9.140625" style="3"/>
  </cols>
  <sheetData>
    <row r="1" spans="2:8">
      <c r="B1" s="121" t="s">
        <v>0</v>
      </c>
      <c r="C1" s="122"/>
      <c r="D1" s="122"/>
      <c r="E1" s="122"/>
      <c r="F1" s="122"/>
      <c r="G1" s="123"/>
      <c r="H1" s="2"/>
    </row>
    <row r="2" spans="2:8" hidden="1">
      <c r="B2" s="124" t="s">
        <v>1</v>
      </c>
      <c r="C2" s="125"/>
      <c r="D2" s="125"/>
      <c r="E2" s="125"/>
      <c r="F2" s="125"/>
      <c r="G2" s="126"/>
      <c r="H2" s="2"/>
    </row>
    <row r="3" spans="2:8">
      <c r="B3" s="100" t="s">
        <v>2</v>
      </c>
      <c r="C3" s="102"/>
      <c r="D3" s="5" t="s">
        <v>3</v>
      </c>
      <c r="E3" s="127" t="s">
        <v>4</v>
      </c>
      <c r="F3" s="127"/>
      <c r="G3" s="127"/>
      <c r="H3" s="2"/>
    </row>
    <row r="4" spans="2:8" ht="11.25" customHeight="1">
      <c r="B4" s="128"/>
      <c r="C4" s="129"/>
      <c r="D4" s="132"/>
      <c r="E4" s="134"/>
      <c r="F4" s="135"/>
      <c r="G4" s="136"/>
      <c r="H4" s="2"/>
    </row>
    <row r="5" spans="2:8" ht="11.25" customHeight="1">
      <c r="B5" s="130"/>
      <c r="C5" s="131"/>
      <c r="D5" s="133"/>
      <c r="E5" s="137"/>
      <c r="F5" s="138"/>
      <c r="G5" s="139"/>
      <c r="H5" s="2"/>
    </row>
    <row r="6" spans="2:8">
      <c r="B6" s="100" t="s">
        <v>5</v>
      </c>
      <c r="C6" s="101"/>
      <c r="D6" s="101"/>
      <c r="E6" s="101"/>
      <c r="F6" s="101"/>
      <c r="G6" s="102"/>
      <c r="H6" s="2"/>
    </row>
    <row r="7" spans="2:8" ht="11.25" customHeight="1">
      <c r="B7" s="143" t="s">
        <v>100</v>
      </c>
      <c r="C7" s="143"/>
      <c r="D7" s="143"/>
      <c r="E7" s="143"/>
      <c r="F7" s="143"/>
      <c r="G7" s="144"/>
      <c r="H7" s="2"/>
    </row>
    <row r="8" spans="2:8" ht="9.75" customHeight="1">
      <c r="B8" s="145"/>
      <c r="C8" s="145"/>
      <c r="D8" s="145"/>
      <c r="E8" s="145"/>
      <c r="F8" s="145"/>
      <c r="G8" s="146"/>
      <c r="H8" s="2"/>
    </row>
    <row r="9" spans="2:8">
      <c r="B9" s="100" t="s">
        <v>6</v>
      </c>
      <c r="C9" s="103"/>
      <c r="D9" s="103"/>
      <c r="E9" s="103"/>
      <c r="F9" s="103"/>
      <c r="G9" s="104"/>
      <c r="H9" s="2"/>
    </row>
    <row r="10" spans="2:8">
      <c r="B10" s="105" t="s">
        <v>96</v>
      </c>
      <c r="C10" s="105"/>
      <c r="D10" s="105"/>
      <c r="E10" s="105"/>
      <c r="F10" s="105"/>
      <c r="G10" s="106"/>
      <c r="H10" s="2"/>
    </row>
    <row r="11" spans="2:8" hidden="1">
      <c r="B11" s="140"/>
      <c r="C11" s="141"/>
      <c r="D11" s="141"/>
      <c r="E11" s="141"/>
      <c r="F11" s="141"/>
      <c r="G11" s="142"/>
      <c r="H11" s="2"/>
    </row>
    <row r="12" spans="2:8">
      <c r="B12" s="147" t="s">
        <v>7</v>
      </c>
      <c r="C12" s="148"/>
      <c r="D12" s="148"/>
      <c r="E12" s="149"/>
      <c r="F12" s="50" t="s">
        <v>8</v>
      </c>
      <c r="G12" s="50" t="s">
        <v>9</v>
      </c>
    </row>
    <row r="13" spans="2:8">
      <c r="B13" s="100" t="s">
        <v>10</v>
      </c>
      <c r="C13" s="101"/>
      <c r="D13" s="101"/>
      <c r="E13" s="101"/>
      <c r="F13" s="101"/>
      <c r="G13" s="102"/>
    </row>
    <row r="14" spans="2:8">
      <c r="B14" s="110" t="s">
        <v>11</v>
      </c>
      <c r="C14" s="111"/>
      <c r="D14" s="111"/>
      <c r="E14" s="111"/>
      <c r="F14" s="112"/>
      <c r="G14" s="8">
        <v>1197.72</v>
      </c>
    </row>
    <row r="15" spans="2:8" ht="12" customHeight="1">
      <c r="B15" s="110" t="s">
        <v>85</v>
      </c>
      <c r="C15" s="111"/>
      <c r="D15" s="111"/>
      <c r="E15" s="111"/>
      <c r="F15" s="112"/>
      <c r="G15" s="11">
        <f>G14*0.2/2</f>
        <v>119.77200000000001</v>
      </c>
    </row>
    <row r="16" spans="2:8" ht="10.5" hidden="1" customHeight="1">
      <c r="B16" s="110"/>
      <c r="C16" s="111"/>
      <c r="D16" s="112"/>
      <c r="E16" s="10"/>
      <c r="F16" s="68"/>
      <c r="G16" s="11"/>
    </row>
    <row r="17" spans="2:7" ht="11.25" hidden="1" customHeight="1">
      <c r="B17" s="107"/>
      <c r="C17" s="108"/>
      <c r="D17" s="109"/>
      <c r="E17" s="10"/>
      <c r="F17" s="68"/>
      <c r="G17" s="11"/>
    </row>
    <row r="18" spans="2:7" ht="10.5" hidden="1" customHeight="1">
      <c r="B18" s="107"/>
      <c r="C18" s="108"/>
      <c r="D18" s="109"/>
      <c r="E18" s="10"/>
      <c r="F18" s="68"/>
      <c r="G18" s="11"/>
    </row>
    <row r="19" spans="2:7">
      <c r="B19" s="92" t="s">
        <v>12</v>
      </c>
      <c r="C19" s="93"/>
      <c r="D19" s="93"/>
      <c r="E19" s="93"/>
      <c r="F19" s="94"/>
      <c r="G19" s="12">
        <f>SUM(G14:G18)</f>
        <v>1317.492</v>
      </c>
    </row>
    <row r="20" spans="2:7">
      <c r="B20" s="100" t="s">
        <v>13</v>
      </c>
      <c r="C20" s="101"/>
      <c r="D20" s="101"/>
      <c r="E20" s="101"/>
      <c r="F20" s="101"/>
      <c r="G20" s="102"/>
    </row>
    <row r="21" spans="2:7">
      <c r="B21" s="206" t="s">
        <v>14</v>
      </c>
      <c r="C21" s="207"/>
      <c r="D21" s="207"/>
      <c r="E21" s="208"/>
      <c r="F21" s="13" t="s">
        <v>15</v>
      </c>
      <c r="G21" s="10"/>
    </row>
    <row r="22" spans="2:7">
      <c r="B22" s="110" t="s">
        <v>16</v>
      </c>
      <c r="C22" s="111"/>
      <c r="D22" s="111"/>
      <c r="E22" s="112"/>
      <c r="F22" s="19">
        <v>0.2</v>
      </c>
      <c r="G22" s="11">
        <f>$G$19*F22</f>
        <v>263.4984</v>
      </c>
    </row>
    <row r="23" spans="2:7">
      <c r="B23" s="110" t="s">
        <v>17</v>
      </c>
      <c r="C23" s="111"/>
      <c r="D23" s="111"/>
      <c r="E23" s="112"/>
      <c r="F23" s="19">
        <v>0.08</v>
      </c>
      <c r="G23" s="11">
        <f t="shared" ref="G23:G26" si="0">$G$19*F23</f>
        <v>105.39936</v>
      </c>
    </row>
    <row r="24" spans="2:7">
      <c r="B24" s="110" t="s">
        <v>18</v>
      </c>
      <c r="C24" s="111"/>
      <c r="D24" s="111"/>
      <c r="E24" s="112"/>
      <c r="F24" s="19">
        <v>1.4999999999999999E-2</v>
      </c>
      <c r="G24" s="11">
        <f t="shared" si="0"/>
        <v>19.76238</v>
      </c>
    </row>
    <row r="25" spans="2:7">
      <c r="B25" s="110" t="s">
        <v>19</v>
      </c>
      <c r="C25" s="111"/>
      <c r="D25" s="111"/>
      <c r="E25" s="112"/>
      <c r="F25" s="19">
        <v>0.01</v>
      </c>
      <c r="G25" s="11">
        <f t="shared" si="0"/>
        <v>13.17492</v>
      </c>
    </row>
    <row r="26" spans="2:7">
      <c r="B26" s="110" t="s">
        <v>20</v>
      </c>
      <c r="C26" s="111"/>
      <c r="D26" s="111"/>
      <c r="E26" s="112"/>
      <c r="F26" s="19">
        <v>2E-3</v>
      </c>
      <c r="G26" s="11">
        <f t="shared" si="0"/>
        <v>2.6349839999999998</v>
      </c>
    </row>
    <row r="27" spans="2:7">
      <c r="B27" s="110" t="s">
        <v>21</v>
      </c>
      <c r="C27" s="111"/>
      <c r="D27" s="111"/>
      <c r="E27" s="112"/>
      <c r="F27" s="19">
        <v>6.0000000000000001E-3</v>
      </c>
      <c r="G27" s="11">
        <f>$G$19*F27</f>
        <v>7.9049519999999998</v>
      </c>
    </row>
    <row r="28" spans="2:7">
      <c r="B28" s="110" t="s">
        <v>22</v>
      </c>
      <c r="C28" s="111"/>
      <c r="D28" s="111"/>
      <c r="E28" s="112"/>
      <c r="F28" s="19">
        <v>2.5000000000000001E-2</v>
      </c>
      <c r="G28" s="11">
        <f>$G$19*F28</f>
        <v>32.9373</v>
      </c>
    </row>
    <row r="29" spans="2:7" ht="24" customHeight="1">
      <c r="B29" s="209" t="s">
        <v>23</v>
      </c>
      <c r="C29" s="210"/>
      <c r="D29" s="210"/>
      <c r="E29" s="211"/>
      <c r="F29" s="15">
        <v>0.06</v>
      </c>
      <c r="G29" s="16">
        <f>$G$19*F29</f>
        <v>79.049520000000001</v>
      </c>
    </row>
    <row r="30" spans="2:7">
      <c r="B30" s="92" t="s">
        <v>24</v>
      </c>
      <c r="C30" s="93"/>
      <c r="D30" s="93"/>
      <c r="E30" s="94"/>
      <c r="F30" s="69">
        <f>SUM(F22:F29)</f>
        <v>0.39800000000000008</v>
      </c>
      <c r="G30" s="12">
        <f>SUM(G22:G29)</f>
        <v>524.36181599999998</v>
      </c>
    </row>
    <row r="31" spans="2:7">
      <c r="B31" s="113" t="s">
        <v>25</v>
      </c>
      <c r="C31" s="114"/>
      <c r="D31" s="114"/>
      <c r="E31" s="115"/>
      <c r="F31" s="13" t="s">
        <v>15</v>
      </c>
      <c r="G31" s="10"/>
    </row>
    <row r="32" spans="2:7">
      <c r="B32" s="110" t="s">
        <v>26</v>
      </c>
      <c r="C32" s="111"/>
      <c r="D32" s="111"/>
      <c r="E32" s="112"/>
      <c r="F32" s="14">
        <v>8.9330000000000007E-2</v>
      </c>
      <c r="G32" s="11">
        <f>G19*F32</f>
        <v>117.69156036000001</v>
      </c>
    </row>
    <row r="33" spans="2:7">
      <c r="B33" s="110" t="s">
        <v>27</v>
      </c>
      <c r="C33" s="111"/>
      <c r="D33" s="111"/>
      <c r="E33" s="112"/>
      <c r="F33" s="14">
        <v>8.9330000000000007E-2</v>
      </c>
      <c r="G33" s="11">
        <f>G19*F33</f>
        <v>117.69156036000001</v>
      </c>
    </row>
    <row r="34" spans="2:7">
      <c r="B34" s="110" t="s">
        <v>28</v>
      </c>
      <c r="C34" s="111"/>
      <c r="D34" s="111"/>
      <c r="E34" s="112"/>
      <c r="F34" s="14">
        <v>2.8999999999999998E-3</v>
      </c>
      <c r="G34" s="11">
        <f>G19*F34</f>
        <v>3.8207267999999996</v>
      </c>
    </row>
    <row r="35" spans="2:7">
      <c r="B35" s="110" t="s">
        <v>29</v>
      </c>
      <c r="C35" s="111"/>
      <c r="D35" s="111"/>
      <c r="E35" s="112"/>
      <c r="F35" s="14">
        <v>1.9400000000000001E-2</v>
      </c>
      <c r="G35" s="11">
        <f>G19*F35</f>
        <v>25.559344800000002</v>
      </c>
    </row>
    <row r="36" spans="2:7">
      <c r="B36" s="110" t="s">
        <v>30</v>
      </c>
      <c r="C36" s="111"/>
      <c r="D36" s="111"/>
      <c r="E36" s="112"/>
      <c r="F36" s="14">
        <v>4.1999999999999997E-3</v>
      </c>
      <c r="G36" s="11">
        <f>G19*F36</f>
        <v>5.5334663999999991</v>
      </c>
    </row>
    <row r="37" spans="2:7">
      <c r="B37" s="110" t="s">
        <v>31</v>
      </c>
      <c r="C37" s="111"/>
      <c r="D37" s="111"/>
      <c r="E37" s="112"/>
      <c r="F37" s="14">
        <v>1.9400000000000001E-2</v>
      </c>
      <c r="G37" s="11">
        <f>G19*F37</f>
        <v>25.559344800000002</v>
      </c>
    </row>
    <row r="38" spans="2:7">
      <c r="B38" s="110" t="s">
        <v>32</v>
      </c>
      <c r="C38" s="111"/>
      <c r="D38" s="111"/>
      <c r="E38" s="112"/>
      <c r="F38" s="14">
        <v>2.0000000000000001E-4</v>
      </c>
      <c r="G38" s="11">
        <f>G19*F38</f>
        <v>0.26349840000000002</v>
      </c>
    </row>
    <row r="39" spans="2:7">
      <c r="B39" s="110" t="s">
        <v>33</v>
      </c>
      <c r="C39" s="111"/>
      <c r="D39" s="111"/>
      <c r="E39" s="112"/>
      <c r="F39" s="14">
        <v>1E-3</v>
      </c>
      <c r="G39" s="11">
        <f>G19*F39</f>
        <v>1.3174919999999999</v>
      </c>
    </row>
    <row r="40" spans="2:7">
      <c r="B40" s="110" t="s">
        <v>34</v>
      </c>
      <c r="C40" s="111"/>
      <c r="D40" s="111"/>
      <c r="E40" s="112"/>
      <c r="F40" s="14">
        <v>2.98E-2</v>
      </c>
      <c r="G40" s="11">
        <f>G19*F40</f>
        <v>39.261261599999997</v>
      </c>
    </row>
    <row r="41" spans="2:7">
      <c r="B41" s="92" t="s">
        <v>35</v>
      </c>
      <c r="C41" s="93"/>
      <c r="D41" s="93"/>
      <c r="E41" s="94"/>
      <c r="F41" s="17">
        <v>0.2555</v>
      </c>
      <c r="G41" s="12">
        <f>SUM(G32:G40)</f>
        <v>336.69825552000009</v>
      </c>
    </row>
    <row r="42" spans="2:7">
      <c r="B42" s="113" t="s">
        <v>36</v>
      </c>
      <c r="C42" s="114"/>
      <c r="D42" s="114"/>
      <c r="E42" s="115"/>
      <c r="F42" s="13" t="s">
        <v>15</v>
      </c>
      <c r="G42" s="10"/>
    </row>
    <row r="43" spans="2:7">
      <c r="B43" s="212" t="s">
        <v>37</v>
      </c>
      <c r="C43" s="213"/>
      <c r="D43" s="213"/>
      <c r="E43" s="214"/>
      <c r="F43" s="19">
        <v>1.4999999999999999E-2</v>
      </c>
      <c r="G43" s="16">
        <f>G19*F43</f>
        <v>19.76238</v>
      </c>
    </row>
    <row r="44" spans="2:7">
      <c r="B44" s="212" t="s">
        <v>38</v>
      </c>
      <c r="C44" s="213"/>
      <c r="D44" s="213"/>
      <c r="E44" s="214"/>
      <c r="F44" s="19">
        <v>8.0000000000000004E-4</v>
      </c>
      <c r="G44" s="16">
        <f>G19*F44</f>
        <v>1.0539936000000001</v>
      </c>
    </row>
    <row r="45" spans="2:7" ht="11.25" customHeight="1">
      <c r="B45" s="215" t="s">
        <v>39</v>
      </c>
      <c r="C45" s="216"/>
      <c r="D45" s="216"/>
      <c r="E45" s="217"/>
      <c r="F45" s="19">
        <v>4.5900000000000003E-2</v>
      </c>
      <c r="G45" s="16">
        <f>G19*F45</f>
        <v>60.472882800000001</v>
      </c>
    </row>
    <row r="46" spans="2:7" ht="11.25" customHeight="1">
      <c r="B46" s="215" t="s">
        <v>40</v>
      </c>
      <c r="C46" s="216"/>
      <c r="D46" s="216"/>
      <c r="E46" s="217"/>
      <c r="F46" s="19">
        <v>1.8E-3</v>
      </c>
      <c r="G46" s="16">
        <f>G19*F46</f>
        <v>2.3714855999999997</v>
      </c>
    </row>
    <row r="47" spans="2:7" ht="11.25" customHeight="1">
      <c r="B47" s="215" t="s">
        <v>41</v>
      </c>
      <c r="C47" s="216"/>
      <c r="D47" s="216"/>
      <c r="E47" s="217"/>
      <c r="F47" s="19">
        <v>3.0999999999999999E-3</v>
      </c>
      <c r="G47" s="16">
        <f>G19*F47</f>
        <v>4.0842251999999997</v>
      </c>
    </row>
    <row r="48" spans="2:7" ht="11.25" customHeight="1">
      <c r="B48" s="215" t="s">
        <v>42</v>
      </c>
      <c r="C48" s="216"/>
      <c r="D48" s="216"/>
      <c r="E48" s="217"/>
      <c r="F48" s="19">
        <v>5.0000000000000001E-4</v>
      </c>
      <c r="G48" s="16">
        <f>G19*F48</f>
        <v>0.65874599999999994</v>
      </c>
    </row>
    <row r="49" spans="2:7">
      <c r="B49" s="92" t="s">
        <v>43</v>
      </c>
      <c r="C49" s="93"/>
      <c r="D49" s="93"/>
      <c r="E49" s="94"/>
      <c r="F49" s="17">
        <f>SUM(F43:F48)</f>
        <v>6.7100000000000007E-2</v>
      </c>
      <c r="G49" s="23">
        <f>SUM(G43:G48)</f>
        <v>88.403713199999999</v>
      </c>
    </row>
    <row r="50" spans="2:7">
      <c r="B50" s="113" t="s">
        <v>44</v>
      </c>
      <c r="C50" s="114"/>
      <c r="D50" s="114"/>
      <c r="E50" s="115"/>
      <c r="F50" s="70">
        <v>9.3460000000000001E-2</v>
      </c>
      <c r="G50" s="22"/>
    </row>
    <row r="51" spans="2:7" ht="12.75" customHeight="1">
      <c r="B51" s="150" t="s">
        <v>45</v>
      </c>
      <c r="C51" s="151"/>
      <c r="D51" s="151"/>
      <c r="E51" s="152"/>
      <c r="F51" s="116">
        <f>F50</f>
        <v>9.3460000000000001E-2</v>
      </c>
      <c r="G51" s="118">
        <f>G19*F51</f>
        <v>123.13280232</v>
      </c>
    </row>
    <row r="52" spans="2:7" ht="11.25" hidden="1" customHeight="1">
      <c r="B52" s="153"/>
      <c r="C52" s="154"/>
      <c r="D52" s="154"/>
      <c r="E52" s="155"/>
      <c r="F52" s="117"/>
      <c r="G52" s="119"/>
    </row>
    <row r="53" spans="2:7">
      <c r="B53" s="92" t="s">
        <v>46</v>
      </c>
      <c r="C53" s="93"/>
      <c r="D53" s="93"/>
      <c r="E53" s="94"/>
      <c r="F53" s="69">
        <v>9.4E-2</v>
      </c>
      <c r="G53" s="23">
        <f>G51</f>
        <v>123.13280232</v>
      </c>
    </row>
    <row r="54" spans="2:7">
      <c r="B54" s="92" t="s">
        <v>47</v>
      </c>
      <c r="C54" s="93"/>
      <c r="D54" s="93"/>
      <c r="E54" s="94"/>
      <c r="F54" s="69">
        <f>F30+F41+F49+F53</f>
        <v>0.8146000000000001</v>
      </c>
      <c r="G54" s="23">
        <f>G30+G41+G49+G53</f>
        <v>1072.59658704</v>
      </c>
    </row>
    <row r="55" spans="2:7">
      <c r="B55" s="120" t="s">
        <v>48</v>
      </c>
      <c r="C55" s="120"/>
      <c r="D55" s="120"/>
      <c r="E55" s="120"/>
      <c r="F55" s="120"/>
      <c r="G55" s="24">
        <f>G19+G54</f>
        <v>2390.0885870399998</v>
      </c>
    </row>
    <row r="56" spans="2:7">
      <c r="B56" s="100" t="s">
        <v>49</v>
      </c>
      <c r="C56" s="101"/>
      <c r="D56" s="101"/>
      <c r="E56" s="101"/>
      <c r="F56" s="101"/>
      <c r="G56" s="102"/>
    </row>
    <row r="57" spans="2:7">
      <c r="B57" s="110" t="s">
        <v>88</v>
      </c>
      <c r="C57" s="111"/>
      <c r="D57" s="111"/>
      <c r="E57" s="111"/>
      <c r="F57" s="112"/>
      <c r="G57" s="25">
        <v>80</v>
      </c>
    </row>
    <row r="58" spans="2:7">
      <c r="B58" s="110" t="s">
        <v>103</v>
      </c>
      <c r="C58" s="111"/>
      <c r="D58" s="111"/>
      <c r="E58" s="111"/>
      <c r="F58" s="112"/>
      <c r="G58" s="25">
        <f>15.55*22</f>
        <v>342.1</v>
      </c>
    </row>
    <row r="59" spans="2:7">
      <c r="B59" s="110" t="s">
        <v>51</v>
      </c>
      <c r="C59" s="111"/>
      <c r="D59" s="111"/>
      <c r="E59" s="111"/>
      <c r="F59" s="112"/>
      <c r="G59" s="25">
        <f>G58*0.175</f>
        <v>59.8675</v>
      </c>
    </row>
    <row r="60" spans="2:7">
      <c r="B60" s="156" t="s">
        <v>104</v>
      </c>
      <c r="C60" s="156"/>
      <c r="D60" s="156"/>
      <c r="E60" s="156"/>
      <c r="F60" s="156"/>
      <c r="G60" s="26">
        <f>6*22</f>
        <v>132</v>
      </c>
    </row>
    <row r="61" spans="2:7">
      <c r="B61" s="111" t="s">
        <v>89</v>
      </c>
      <c r="C61" s="111"/>
      <c r="D61" s="111"/>
      <c r="E61" s="111"/>
      <c r="F61" s="112"/>
      <c r="G61" s="27">
        <f>G60*0.06</f>
        <v>7.92</v>
      </c>
    </row>
    <row r="62" spans="2:7" hidden="1">
      <c r="B62" s="110" t="s">
        <v>53</v>
      </c>
      <c r="C62" s="111"/>
      <c r="D62" s="111"/>
      <c r="E62" s="111"/>
      <c r="F62" s="112"/>
      <c r="G62" s="25"/>
    </row>
    <row r="63" spans="2:7">
      <c r="B63" s="110" t="s">
        <v>54</v>
      </c>
      <c r="C63" s="111"/>
      <c r="D63" s="111"/>
      <c r="E63" s="111"/>
      <c r="F63" s="112"/>
      <c r="G63" s="28">
        <v>8.4600000000000009</v>
      </c>
    </row>
    <row r="64" spans="2:7">
      <c r="B64" s="92" t="s">
        <v>55</v>
      </c>
      <c r="C64" s="93"/>
      <c r="D64" s="93"/>
      <c r="E64" s="93"/>
      <c r="F64" s="93"/>
      <c r="G64" s="71">
        <f>SUM(G57,G58,G60,G62)-G59-G61</f>
        <v>486.3125</v>
      </c>
    </row>
    <row r="65" spans="2:7">
      <c r="B65" s="92" t="s">
        <v>56</v>
      </c>
      <c r="C65" s="93"/>
      <c r="D65" s="93"/>
      <c r="E65" s="93"/>
      <c r="F65" s="94"/>
      <c r="G65" s="72">
        <f>G55+G64</f>
        <v>2876.4010870399998</v>
      </c>
    </row>
    <row r="66" spans="2:7">
      <c r="B66" s="100" t="s">
        <v>106</v>
      </c>
      <c r="C66" s="101"/>
      <c r="D66" s="101"/>
      <c r="E66" s="101"/>
      <c r="F66" s="5" t="s">
        <v>15</v>
      </c>
      <c r="G66" s="30"/>
    </row>
    <row r="67" spans="2:7">
      <c r="B67" s="156" t="s">
        <v>90</v>
      </c>
      <c r="C67" s="156"/>
      <c r="D67" s="156"/>
      <c r="E67" s="156"/>
      <c r="F67" s="31">
        <v>7.4999999999999997E-2</v>
      </c>
      <c r="G67" s="32">
        <f>G65*F67</f>
        <v>215.73008152799997</v>
      </c>
    </row>
    <row r="68" spans="2:7">
      <c r="B68" s="156" t="s">
        <v>58</v>
      </c>
      <c r="C68" s="156"/>
      <c r="D68" s="156"/>
      <c r="E68" s="156"/>
      <c r="F68" s="31">
        <v>4.4999999999999998E-2</v>
      </c>
      <c r="G68" s="33">
        <f>G65*F68</f>
        <v>129.43804891679997</v>
      </c>
    </row>
    <row r="69" spans="2:7">
      <c r="B69" s="161" t="s">
        <v>59</v>
      </c>
      <c r="C69" s="161"/>
      <c r="D69" s="161"/>
      <c r="E69" s="161"/>
      <c r="F69" s="34">
        <f>SUM(F67:F68)</f>
        <v>0.12</v>
      </c>
      <c r="G69" s="35">
        <f>SUM(G67:G68)</f>
        <v>345.16813044479994</v>
      </c>
    </row>
    <row r="70" spans="2:7">
      <c r="B70" s="100" t="s">
        <v>60</v>
      </c>
      <c r="C70" s="101"/>
      <c r="D70" s="101"/>
      <c r="E70" s="102"/>
      <c r="F70" s="5" t="s">
        <v>15</v>
      </c>
      <c r="G70" s="36">
        <f>SUM(G65:G69)</f>
        <v>3566.7373479295998</v>
      </c>
    </row>
    <row r="71" spans="2:7">
      <c r="B71" s="156" t="s">
        <v>61</v>
      </c>
      <c r="C71" s="156"/>
      <c r="D71" s="156"/>
      <c r="E71" s="156"/>
      <c r="F71" s="31">
        <v>0.05</v>
      </c>
      <c r="G71" s="37">
        <f>(G$70/(1-($F$79+$F$80+$F$81)))*F71</f>
        <v>178.33686739647999</v>
      </c>
    </row>
    <row r="72" spans="2:7">
      <c r="B72" s="156" t="s">
        <v>62</v>
      </c>
      <c r="C72" s="156"/>
      <c r="D72" s="156"/>
      <c r="E72" s="156"/>
      <c r="F72" s="31">
        <v>0.03</v>
      </c>
      <c r="G72" s="37">
        <f>(G$70/(1-($F$79+$F$80+$F$81)))*F72</f>
        <v>107.002120437888</v>
      </c>
    </row>
    <row r="73" spans="2:7">
      <c r="B73" s="156" t="s">
        <v>63</v>
      </c>
      <c r="C73" s="156"/>
      <c r="D73" s="156"/>
      <c r="E73" s="156"/>
      <c r="F73" s="31">
        <v>6.4999999999999997E-3</v>
      </c>
      <c r="G73" s="38">
        <f>(G$70/(1-($F$79+$F$80+$F$81)))*F73</f>
        <v>23.183792761542396</v>
      </c>
    </row>
    <row r="74" spans="2:7">
      <c r="B74" s="161" t="s">
        <v>64</v>
      </c>
      <c r="C74" s="161"/>
      <c r="D74" s="161"/>
      <c r="E74" s="161"/>
      <c r="F74" s="34">
        <f>SUM(F71:F73)</f>
        <v>8.6500000000000007E-2</v>
      </c>
      <c r="G74" s="73">
        <f>SUM(G71:G73)</f>
        <v>308.52278059591038</v>
      </c>
    </row>
    <row r="75" spans="2:7">
      <c r="B75" s="92" t="s">
        <v>65</v>
      </c>
      <c r="C75" s="93"/>
      <c r="D75" s="93"/>
      <c r="E75" s="93"/>
      <c r="F75" s="94"/>
      <c r="G75" s="39">
        <f>G64+G69+G74</f>
        <v>1140.0034110407105</v>
      </c>
    </row>
    <row r="76" spans="2:7" ht="13.5" thickBot="1">
      <c r="B76" s="157" t="s">
        <v>86</v>
      </c>
      <c r="C76" s="157"/>
      <c r="D76" s="157"/>
      <c r="E76" s="157"/>
      <c r="F76" s="157"/>
      <c r="G76" s="40">
        <f>G55+G75</f>
        <v>3530.0919980807103</v>
      </c>
    </row>
    <row r="77" spans="2:7" ht="13.5" thickBot="1">
      <c r="B77" s="158"/>
      <c r="C77" s="159"/>
      <c r="D77" s="159"/>
      <c r="E77" s="160"/>
      <c r="F77" s="41"/>
      <c r="G77" s="42"/>
    </row>
    <row r="78" spans="2:7" s="45" customFormat="1" hidden="1">
      <c r="B78" s="96"/>
      <c r="C78" s="96"/>
      <c r="D78" s="96"/>
      <c r="E78" s="96"/>
      <c r="F78" s="74"/>
      <c r="G78" s="44"/>
    </row>
    <row r="79" spans="2:7" s="45" customFormat="1" hidden="1">
      <c r="B79" s="95"/>
      <c r="C79" s="95"/>
      <c r="D79" s="95"/>
      <c r="E79" s="95"/>
      <c r="F79" s="74"/>
      <c r="G79" s="44"/>
    </row>
    <row r="80" spans="2:7" s="45" customFormat="1" hidden="1">
      <c r="B80" s="95"/>
      <c r="C80" s="95"/>
      <c r="D80" s="95"/>
      <c r="E80" s="95"/>
      <c r="F80" s="74"/>
      <c r="G80" s="44"/>
    </row>
    <row r="81" spans="2:7" s="45" customFormat="1" hidden="1">
      <c r="B81" s="162"/>
      <c r="C81" s="162"/>
      <c r="D81" s="162"/>
      <c r="E81" s="162"/>
      <c r="F81" s="162"/>
      <c r="G81" s="46"/>
    </row>
    <row r="82" spans="2:7" s="45" customFormat="1" hidden="1">
      <c r="B82" s="162"/>
      <c r="C82" s="162"/>
      <c r="D82" s="162"/>
      <c r="E82" s="162"/>
      <c r="F82" s="162"/>
      <c r="G82" s="47"/>
    </row>
    <row r="83" spans="2:7">
      <c r="B83" s="167" t="s">
        <v>66</v>
      </c>
      <c r="C83" s="168"/>
      <c r="D83" s="168"/>
      <c r="E83" s="168"/>
      <c r="F83" s="168"/>
      <c r="G83" s="169"/>
    </row>
    <row r="84" spans="2:7">
      <c r="B84" s="170"/>
      <c r="C84" s="171"/>
      <c r="D84" s="171"/>
      <c r="E84" s="171"/>
      <c r="F84" s="171"/>
      <c r="G84" s="172"/>
    </row>
    <row r="85" spans="2:7" ht="12.75" customHeight="1">
      <c r="B85" s="100" t="s">
        <v>67</v>
      </c>
      <c r="C85" s="101"/>
      <c r="D85" s="101"/>
      <c r="E85" s="101"/>
      <c r="F85" s="101"/>
      <c r="G85" s="102"/>
    </row>
    <row r="86" spans="2:7">
      <c r="B86" s="163" t="s">
        <v>68</v>
      </c>
      <c r="C86" s="163" t="s">
        <v>69</v>
      </c>
      <c r="D86" s="164" t="s">
        <v>98</v>
      </c>
      <c r="E86" s="165" t="s">
        <v>97</v>
      </c>
      <c r="F86" s="163" t="s">
        <v>70</v>
      </c>
      <c r="G86" s="163"/>
    </row>
    <row r="87" spans="2:7" ht="25.5">
      <c r="B87" s="163"/>
      <c r="C87" s="163"/>
      <c r="D87" s="163"/>
      <c r="E87" s="166"/>
      <c r="F87" s="89" t="s">
        <v>71</v>
      </c>
      <c r="G87" s="90" t="s">
        <v>72</v>
      </c>
    </row>
    <row r="88" spans="2:7">
      <c r="B88" s="50" t="s">
        <v>87</v>
      </c>
      <c r="C88" s="52">
        <v>120</v>
      </c>
      <c r="D88" s="53">
        <f>G55</f>
        <v>2390.0885870399998</v>
      </c>
      <c r="E88" s="53">
        <f>C88*D88</f>
        <v>286810.63044479996</v>
      </c>
      <c r="F88" s="52">
        <v>12</v>
      </c>
      <c r="G88" s="54">
        <f>E88*F88</f>
        <v>3441727.5653375993</v>
      </c>
    </row>
    <row r="89" spans="2:7" hidden="1">
      <c r="B89" s="55"/>
      <c r="C89" s="55"/>
      <c r="D89" s="56"/>
      <c r="E89" s="53"/>
      <c r="F89" s="55"/>
      <c r="G89" s="57"/>
    </row>
    <row r="90" spans="2:7" ht="21" hidden="1" customHeight="1">
      <c r="B90" s="58" t="s">
        <v>74</v>
      </c>
      <c r="C90" s="55"/>
      <c r="D90" s="56"/>
      <c r="E90" s="53">
        <f>C90*D90</f>
        <v>0</v>
      </c>
      <c r="F90" s="55"/>
      <c r="G90" s="57">
        <f>E90*F90</f>
        <v>0</v>
      </c>
    </row>
    <row r="91" spans="2:7" ht="26.25" thickBot="1">
      <c r="B91" s="58" t="s">
        <v>75</v>
      </c>
      <c r="C91" s="78">
        <v>120</v>
      </c>
      <c r="D91" s="79">
        <f>G75</f>
        <v>1140.0034110407105</v>
      </c>
      <c r="E91" s="80">
        <f>C91*D91</f>
        <v>136800.40932488526</v>
      </c>
      <c r="F91" s="78">
        <v>12</v>
      </c>
      <c r="G91" s="91">
        <f>E91*F91</f>
        <v>1641604.9118986232</v>
      </c>
    </row>
    <row r="92" spans="2:7" ht="13.5" thickBot="1">
      <c r="B92" s="75" t="s">
        <v>76</v>
      </c>
      <c r="C92" s="60"/>
      <c r="D92" s="61">
        <f>SUM(D88:D91)</f>
        <v>3530.0919980807103</v>
      </c>
      <c r="E92" s="61">
        <f>SUM(E88:E91)</f>
        <v>423611.03976968525</v>
      </c>
      <c r="F92" s="60"/>
      <c r="G92" s="62">
        <f>SUM(G88:G91)</f>
        <v>5083332.4772362225</v>
      </c>
    </row>
    <row r="93" spans="2:7">
      <c r="B93" s="201" t="s">
        <v>77</v>
      </c>
      <c r="C93" s="201"/>
      <c r="D93" s="201"/>
      <c r="E93" s="201"/>
      <c r="F93" s="201"/>
      <c r="G93" s="63">
        <f>E88+E91</f>
        <v>423611.03976968525</v>
      </c>
    </row>
    <row r="94" spans="2:7">
      <c r="B94" s="127" t="s">
        <v>79</v>
      </c>
      <c r="C94" s="127"/>
      <c r="D94" s="127"/>
      <c r="E94" s="127"/>
      <c r="F94" s="127"/>
      <c r="G94" s="127"/>
    </row>
    <row r="95" spans="2:7">
      <c r="B95" s="202" t="s">
        <v>91</v>
      </c>
      <c r="C95" s="202"/>
      <c r="D95" s="202"/>
      <c r="E95" s="202"/>
      <c r="F95" s="202"/>
      <c r="G95" s="76">
        <f>G93</f>
        <v>423611.03976968525</v>
      </c>
    </row>
    <row r="96" spans="2:7" ht="13.5" thickBot="1">
      <c r="B96" s="97" t="s">
        <v>101</v>
      </c>
      <c r="C96" s="98"/>
      <c r="D96" s="98"/>
      <c r="E96" s="98"/>
      <c r="F96" s="99"/>
      <c r="G96" s="77">
        <f>G92</f>
        <v>5083332.4772362225</v>
      </c>
    </row>
    <row r="97" spans="2:7">
      <c r="B97" s="203" t="s">
        <v>80</v>
      </c>
      <c r="C97" s="204"/>
      <c r="D97" s="204"/>
      <c r="E97" s="204"/>
      <c r="F97" s="204"/>
      <c r="G97" s="205"/>
    </row>
    <row r="98" spans="2:7" ht="12.75" customHeight="1">
      <c r="B98" s="182" t="s">
        <v>105</v>
      </c>
      <c r="C98" s="182"/>
      <c r="D98" s="182"/>
      <c r="E98" s="182"/>
      <c r="F98" s="182"/>
      <c r="G98" s="182"/>
    </row>
    <row r="99" spans="2:7">
      <c r="B99" s="182"/>
      <c r="C99" s="182"/>
      <c r="D99" s="182"/>
      <c r="E99" s="182"/>
      <c r="F99" s="182"/>
      <c r="G99" s="182"/>
    </row>
    <row r="100" spans="2:7" ht="11.25" customHeight="1">
      <c r="B100" s="182" t="s">
        <v>82</v>
      </c>
      <c r="C100" s="182"/>
      <c r="D100" s="182"/>
      <c r="E100" s="182"/>
      <c r="F100" s="182"/>
      <c r="G100" s="182"/>
    </row>
    <row r="101" spans="2:7">
      <c r="B101" s="182"/>
      <c r="C101" s="182"/>
      <c r="D101" s="182"/>
      <c r="E101" s="182"/>
      <c r="F101" s="182"/>
      <c r="G101" s="182"/>
    </row>
    <row r="102" spans="2:7" ht="11.25" customHeight="1">
      <c r="B102" s="173" t="s">
        <v>95</v>
      </c>
      <c r="C102" s="174"/>
      <c r="D102" s="174"/>
      <c r="E102" s="174"/>
      <c r="F102" s="174"/>
      <c r="G102" s="175"/>
    </row>
    <row r="103" spans="2:7">
      <c r="B103" s="183"/>
      <c r="C103" s="184"/>
      <c r="D103" s="184"/>
      <c r="E103" s="184"/>
      <c r="F103" s="184"/>
      <c r="G103" s="185"/>
    </row>
    <row r="104" spans="2:7" ht="12.75" customHeight="1">
      <c r="B104" s="186" t="s">
        <v>83</v>
      </c>
      <c r="C104" s="187"/>
      <c r="D104" s="187"/>
      <c r="E104" s="187"/>
      <c r="F104" s="187"/>
      <c r="G104" s="188"/>
    </row>
    <row r="105" spans="2:7">
      <c r="B105" s="189"/>
      <c r="C105" s="190"/>
      <c r="D105" s="190"/>
      <c r="E105" s="190"/>
      <c r="F105" s="190"/>
      <c r="G105" s="191"/>
    </row>
    <row r="106" spans="2:7" ht="11.25" customHeight="1">
      <c r="B106" s="192" t="s">
        <v>110</v>
      </c>
      <c r="C106" s="193"/>
      <c r="D106" s="193"/>
      <c r="E106" s="193"/>
      <c r="F106" s="193"/>
      <c r="G106" s="194"/>
    </row>
    <row r="107" spans="2:7">
      <c r="B107" s="195"/>
      <c r="C107" s="196"/>
      <c r="D107" s="196"/>
      <c r="E107" s="196"/>
      <c r="F107" s="196"/>
      <c r="G107" s="197"/>
    </row>
    <row r="108" spans="2:7">
      <c r="B108" s="198"/>
      <c r="C108" s="199"/>
      <c r="D108" s="199"/>
      <c r="E108" s="199"/>
      <c r="F108" s="199"/>
      <c r="G108" s="200"/>
    </row>
    <row r="109" spans="2:7" ht="11.25" customHeight="1">
      <c r="B109" s="173" t="s">
        <v>94</v>
      </c>
      <c r="C109" s="174"/>
      <c r="D109" s="174"/>
      <c r="E109" s="174"/>
      <c r="F109" s="174"/>
      <c r="G109" s="175"/>
    </row>
    <row r="110" spans="2:7">
      <c r="B110" s="176"/>
      <c r="C110" s="177"/>
      <c r="D110" s="177"/>
      <c r="E110" s="177"/>
      <c r="F110" s="177"/>
      <c r="G110" s="178"/>
    </row>
    <row r="111" spans="2:7">
      <c r="B111" s="179" t="s">
        <v>99</v>
      </c>
      <c r="C111" s="180"/>
      <c r="D111" s="180"/>
      <c r="E111" s="180"/>
      <c r="F111" s="180"/>
      <c r="G111" s="181"/>
    </row>
  </sheetData>
  <mergeCells count="104">
    <mergeCell ref="B40:E40"/>
    <mergeCell ref="B42:E42"/>
    <mergeCell ref="B43:E43"/>
    <mergeCell ref="B44:E44"/>
    <mergeCell ref="B45:E45"/>
    <mergeCell ref="B46:E46"/>
    <mergeCell ref="B47:E47"/>
    <mergeCell ref="B41:E41"/>
    <mergeCell ref="B48:E48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109:G110"/>
    <mergeCell ref="B111:G111"/>
    <mergeCell ref="B98:G99"/>
    <mergeCell ref="B100:G101"/>
    <mergeCell ref="B102:G103"/>
    <mergeCell ref="B104:G105"/>
    <mergeCell ref="B106:G108"/>
    <mergeCell ref="B93:F93"/>
    <mergeCell ref="B94:G94"/>
    <mergeCell ref="B95:F95"/>
    <mergeCell ref="B97:G97"/>
    <mergeCell ref="B81:F81"/>
    <mergeCell ref="B82:F82"/>
    <mergeCell ref="B85:G85"/>
    <mergeCell ref="B86:B87"/>
    <mergeCell ref="C86:C87"/>
    <mergeCell ref="D86:D87"/>
    <mergeCell ref="E86:E87"/>
    <mergeCell ref="F86:G86"/>
    <mergeCell ref="B83:G84"/>
    <mergeCell ref="B75:F75"/>
    <mergeCell ref="B76:F76"/>
    <mergeCell ref="B77:E77"/>
    <mergeCell ref="B69:E69"/>
    <mergeCell ref="B70:E70"/>
    <mergeCell ref="B71:E71"/>
    <mergeCell ref="B72:E72"/>
    <mergeCell ref="B73:E73"/>
    <mergeCell ref="B74:E74"/>
    <mergeCell ref="B67:E67"/>
    <mergeCell ref="B68:E68"/>
    <mergeCell ref="B56:G56"/>
    <mergeCell ref="B57:F57"/>
    <mergeCell ref="B58:F58"/>
    <mergeCell ref="B59:F59"/>
    <mergeCell ref="B60:F60"/>
    <mergeCell ref="B61:F61"/>
    <mergeCell ref="B63:F63"/>
    <mergeCell ref="B50:E50"/>
    <mergeCell ref="B51:E51"/>
    <mergeCell ref="B52:E52"/>
    <mergeCell ref="B53:E53"/>
    <mergeCell ref="B54:E54"/>
    <mergeCell ref="B62:F62"/>
    <mergeCell ref="B64:F64"/>
    <mergeCell ref="B65:F65"/>
    <mergeCell ref="B66:E66"/>
    <mergeCell ref="B1:G1"/>
    <mergeCell ref="B2:G2"/>
    <mergeCell ref="B3:C3"/>
    <mergeCell ref="E3:G3"/>
    <mergeCell ref="B4:C5"/>
    <mergeCell ref="D4:D5"/>
    <mergeCell ref="E4:G5"/>
    <mergeCell ref="B16:D16"/>
    <mergeCell ref="B17:D17"/>
    <mergeCell ref="B11:G11"/>
    <mergeCell ref="B13:G13"/>
    <mergeCell ref="B7:G8"/>
    <mergeCell ref="B12:E12"/>
    <mergeCell ref="B14:F14"/>
    <mergeCell ref="B15:F15"/>
    <mergeCell ref="B19:F19"/>
    <mergeCell ref="B79:E79"/>
    <mergeCell ref="B80:E80"/>
    <mergeCell ref="B78:E78"/>
    <mergeCell ref="B96:F96"/>
    <mergeCell ref="B6:G6"/>
    <mergeCell ref="B9:G9"/>
    <mergeCell ref="B10:G10"/>
    <mergeCell ref="B18:D18"/>
    <mergeCell ref="B20:G20"/>
    <mergeCell ref="B39:E39"/>
    <mergeCell ref="B31:E31"/>
    <mergeCell ref="B32:E32"/>
    <mergeCell ref="B33:E33"/>
    <mergeCell ref="B34:E34"/>
    <mergeCell ref="B35:E35"/>
    <mergeCell ref="B30:E30"/>
    <mergeCell ref="B36:E36"/>
    <mergeCell ref="B37:E37"/>
    <mergeCell ref="B38:E38"/>
    <mergeCell ref="F51:F52"/>
    <mergeCell ref="G51:G52"/>
    <mergeCell ref="B55:F55"/>
    <mergeCell ref="B49:E49"/>
  </mergeCells>
  <pageMargins left="0.25" right="0.25" top="0.75" bottom="0.75" header="0.3" footer="0.3"/>
  <pageSetup paperSize="9" scale="84" orientation="portrait" horizontalDpi="300" verticalDpi="300" r:id="rId1"/>
  <headerFooter alignWithMargins="0"/>
  <rowBreaks count="1" manualBreakCount="1">
    <brk id="77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8"/>
  <sheetViews>
    <sheetView view="pageBreakPreview" topLeftCell="A75" zoomScaleNormal="120" zoomScaleSheetLayoutView="100" workbookViewId="0">
      <selection activeCell="B105" sqref="B105:G107"/>
    </sheetView>
  </sheetViews>
  <sheetFormatPr defaultRowHeight="12.75"/>
  <cols>
    <col min="1" max="1" width="3" style="3" customWidth="1"/>
    <col min="2" max="2" width="21.85546875" style="3" customWidth="1"/>
    <col min="3" max="3" width="5.140625" style="3" bestFit="1" customWidth="1"/>
    <col min="4" max="4" width="25.85546875" style="3" customWidth="1"/>
    <col min="5" max="5" width="16.85546875" style="3" bestFit="1" customWidth="1"/>
    <col min="6" max="6" width="13.140625" style="66" bestFit="1" customWidth="1"/>
    <col min="7" max="7" width="15.85546875" style="3" bestFit="1" customWidth="1"/>
    <col min="8" max="8" width="1.7109375" style="3" customWidth="1"/>
    <col min="9" max="16384" width="9.140625" style="3"/>
  </cols>
  <sheetData>
    <row r="1" spans="2:8">
      <c r="B1" s="121" t="s">
        <v>0</v>
      </c>
      <c r="C1" s="122"/>
      <c r="D1" s="122"/>
      <c r="E1" s="122"/>
      <c r="F1" s="122"/>
      <c r="G1" s="123"/>
      <c r="H1" s="2"/>
    </row>
    <row r="2" spans="2:8">
      <c r="B2" s="124" t="s">
        <v>1</v>
      </c>
      <c r="C2" s="125"/>
      <c r="D2" s="125"/>
      <c r="E2" s="125"/>
      <c r="F2" s="125"/>
      <c r="G2" s="126"/>
      <c r="H2" s="2"/>
    </row>
    <row r="3" spans="2:8">
      <c r="B3" s="100" t="s">
        <v>2</v>
      </c>
      <c r="C3" s="102"/>
      <c r="D3" s="4" t="s">
        <v>3</v>
      </c>
      <c r="E3" s="127" t="s">
        <v>4</v>
      </c>
      <c r="F3" s="127"/>
      <c r="G3" s="127"/>
      <c r="H3" s="2"/>
    </row>
    <row r="4" spans="2:8" ht="11.25" customHeight="1">
      <c r="B4" s="130"/>
      <c r="C4" s="131"/>
      <c r="D4" s="6"/>
      <c r="E4" s="137"/>
      <c r="F4" s="138"/>
      <c r="G4" s="139"/>
      <c r="H4" s="2"/>
    </row>
    <row r="5" spans="2:8">
      <c r="B5" s="100" t="s">
        <v>5</v>
      </c>
      <c r="C5" s="101"/>
      <c r="D5" s="101"/>
      <c r="E5" s="101"/>
      <c r="F5" s="101"/>
      <c r="G5" s="102"/>
      <c r="H5" s="2"/>
    </row>
    <row r="6" spans="2:8" ht="11.25" customHeight="1">
      <c r="B6" s="218" t="s">
        <v>84</v>
      </c>
      <c r="C6" s="218"/>
      <c r="D6" s="218"/>
      <c r="E6" s="218"/>
      <c r="F6" s="218"/>
      <c r="G6" s="218"/>
      <c r="H6" s="2"/>
    </row>
    <row r="7" spans="2:8" ht="0.75" customHeight="1">
      <c r="B7" s="141"/>
      <c r="C7" s="141"/>
      <c r="D7" s="141"/>
      <c r="E7" s="141"/>
      <c r="F7" s="141"/>
      <c r="G7" s="142"/>
      <c r="H7" s="2"/>
    </row>
    <row r="8" spans="2:8" ht="11.25" customHeight="1">
      <c r="B8" s="219"/>
      <c r="C8" s="219"/>
      <c r="D8" s="219"/>
      <c r="E8" s="219"/>
      <c r="F8" s="219"/>
      <c r="G8" s="219"/>
      <c r="H8" s="2"/>
    </row>
    <row r="9" spans="2:8">
      <c r="B9" s="100" t="s">
        <v>6</v>
      </c>
      <c r="C9" s="103"/>
      <c r="D9" s="103"/>
      <c r="E9" s="103"/>
      <c r="F9" s="103"/>
      <c r="G9" s="104"/>
      <c r="H9" s="2"/>
    </row>
    <row r="10" spans="2:8">
      <c r="B10" s="220" t="s">
        <v>102</v>
      </c>
      <c r="C10" s="221"/>
      <c r="D10" s="221"/>
      <c r="E10" s="221"/>
      <c r="F10" s="221"/>
      <c r="G10" s="222"/>
      <c r="H10" s="2"/>
    </row>
    <row r="11" spans="2:8">
      <c r="B11" s="223"/>
      <c r="C11" s="224"/>
      <c r="D11" s="224"/>
      <c r="E11" s="224"/>
      <c r="F11" s="224"/>
      <c r="G11" s="225"/>
      <c r="H11" s="2"/>
    </row>
    <row r="12" spans="2:8">
      <c r="B12" s="127" t="s">
        <v>7</v>
      </c>
      <c r="C12" s="127"/>
      <c r="D12" s="127"/>
      <c r="E12" s="7"/>
      <c r="F12" s="4" t="s">
        <v>8</v>
      </c>
      <c r="G12" s="4" t="s">
        <v>9</v>
      </c>
    </row>
    <row r="13" spans="2:8">
      <c r="B13" s="100" t="s">
        <v>10</v>
      </c>
      <c r="C13" s="101"/>
      <c r="D13" s="101"/>
      <c r="E13" s="101"/>
      <c r="F13" s="101"/>
      <c r="G13" s="102"/>
    </row>
    <row r="14" spans="2:8">
      <c r="B14" s="110" t="s">
        <v>11</v>
      </c>
      <c r="C14" s="111"/>
      <c r="D14" s="111"/>
      <c r="E14" s="111"/>
      <c r="F14" s="112"/>
      <c r="G14" s="8">
        <v>1197.72</v>
      </c>
    </row>
    <row r="15" spans="2:8" ht="12" hidden="1" customHeight="1">
      <c r="B15" s="110"/>
      <c r="C15" s="111"/>
      <c r="D15" s="112"/>
      <c r="E15" s="9"/>
      <c r="F15" s="10"/>
      <c r="G15" s="11"/>
    </row>
    <row r="16" spans="2:8" ht="10.5" hidden="1" customHeight="1">
      <c r="B16" s="110"/>
      <c r="C16" s="111"/>
      <c r="D16" s="112"/>
      <c r="E16" s="9"/>
      <c r="F16" s="10"/>
      <c r="G16" s="11"/>
    </row>
    <row r="17" spans="2:7" ht="11.25" hidden="1" customHeight="1">
      <c r="B17" s="110"/>
      <c r="C17" s="111"/>
      <c r="D17" s="112"/>
      <c r="E17" s="9"/>
      <c r="F17" s="10"/>
      <c r="G17" s="11"/>
    </row>
    <row r="18" spans="2:7" ht="10.5" hidden="1" customHeight="1">
      <c r="B18" s="110"/>
      <c r="C18" s="111"/>
      <c r="D18" s="112"/>
      <c r="E18" s="9"/>
      <c r="F18" s="10"/>
      <c r="G18" s="11"/>
    </row>
    <row r="19" spans="2:7">
      <c r="B19" s="92" t="s">
        <v>12</v>
      </c>
      <c r="C19" s="93"/>
      <c r="D19" s="93"/>
      <c r="E19" s="93"/>
      <c r="F19" s="94"/>
      <c r="G19" s="12">
        <f>SUM(G14:G18)</f>
        <v>1197.72</v>
      </c>
    </row>
    <row r="20" spans="2:7">
      <c r="B20" s="100" t="s">
        <v>13</v>
      </c>
      <c r="C20" s="101"/>
      <c r="D20" s="101"/>
      <c r="E20" s="101"/>
      <c r="F20" s="101"/>
      <c r="G20" s="102"/>
    </row>
    <row r="21" spans="2:7">
      <c r="B21" s="113" t="s">
        <v>14</v>
      </c>
      <c r="C21" s="114"/>
      <c r="D21" s="114"/>
      <c r="E21" s="115"/>
      <c r="F21" s="13" t="s">
        <v>15</v>
      </c>
      <c r="G21" s="10"/>
    </row>
    <row r="22" spans="2:7">
      <c r="B22" s="110" t="s">
        <v>16</v>
      </c>
      <c r="C22" s="111"/>
      <c r="D22" s="111"/>
      <c r="E22" s="112"/>
      <c r="F22" s="14">
        <v>0.2</v>
      </c>
      <c r="G22" s="11">
        <f>G19*20/100</f>
        <v>239.54400000000001</v>
      </c>
    </row>
    <row r="23" spans="2:7">
      <c r="B23" s="110" t="s">
        <v>17</v>
      </c>
      <c r="C23" s="111"/>
      <c r="D23" s="111"/>
      <c r="E23" s="112"/>
      <c r="F23" s="14">
        <v>0.08</v>
      </c>
      <c r="G23" s="11">
        <f>G19*8/100</f>
        <v>95.817599999999999</v>
      </c>
    </row>
    <row r="24" spans="2:7">
      <c r="B24" s="110" t="s">
        <v>18</v>
      </c>
      <c r="C24" s="111"/>
      <c r="D24" s="111"/>
      <c r="E24" s="112"/>
      <c r="F24" s="14">
        <v>1.4999999999999999E-2</v>
      </c>
      <c r="G24" s="11">
        <f>G19*1.5/100</f>
        <v>17.965799999999998</v>
      </c>
    </row>
    <row r="25" spans="2:7">
      <c r="B25" s="110" t="s">
        <v>19</v>
      </c>
      <c r="C25" s="111"/>
      <c r="D25" s="111"/>
      <c r="E25" s="112"/>
      <c r="F25" s="14">
        <v>0.01</v>
      </c>
      <c r="G25" s="11">
        <f>G19*1/100</f>
        <v>11.9772</v>
      </c>
    </row>
    <row r="26" spans="2:7">
      <c r="B26" s="110" t="s">
        <v>20</v>
      </c>
      <c r="C26" s="111"/>
      <c r="D26" s="111"/>
      <c r="E26" s="112"/>
      <c r="F26" s="14">
        <v>2E-3</v>
      </c>
      <c r="G26" s="11">
        <f>G19*0.2/100</f>
        <v>2.3954400000000002</v>
      </c>
    </row>
    <row r="27" spans="2:7">
      <c r="B27" s="110" t="s">
        <v>21</v>
      </c>
      <c r="C27" s="111"/>
      <c r="D27" s="111"/>
      <c r="E27" s="112"/>
      <c r="F27" s="14">
        <v>6.0000000000000001E-3</v>
      </c>
      <c r="G27" s="11">
        <f>G19*0.6/100</f>
        <v>7.1863199999999994</v>
      </c>
    </row>
    <row r="28" spans="2:7">
      <c r="B28" s="110" t="s">
        <v>22</v>
      </c>
      <c r="C28" s="111"/>
      <c r="D28" s="111"/>
      <c r="E28" s="112"/>
      <c r="F28" s="14">
        <v>2.5000000000000001E-2</v>
      </c>
      <c r="G28" s="11">
        <f>G19*F28</f>
        <v>29.943000000000001</v>
      </c>
    </row>
    <row r="29" spans="2:7" ht="24.75" customHeight="1">
      <c r="B29" s="209" t="s">
        <v>23</v>
      </c>
      <c r="C29" s="210"/>
      <c r="D29" s="210"/>
      <c r="E29" s="211"/>
      <c r="F29" s="15">
        <v>0.06</v>
      </c>
      <c r="G29" s="16">
        <f>G19*F29</f>
        <v>71.863199999999992</v>
      </c>
    </row>
    <row r="30" spans="2:7">
      <c r="B30" s="92" t="s">
        <v>24</v>
      </c>
      <c r="C30" s="93"/>
      <c r="D30" s="93"/>
      <c r="E30" s="94"/>
      <c r="F30" s="17">
        <f>SUM(F22:F29)</f>
        <v>0.39800000000000008</v>
      </c>
      <c r="G30" s="12">
        <f>SUM(G22:G29)</f>
        <v>476.69256000000001</v>
      </c>
    </row>
    <row r="31" spans="2:7">
      <c r="B31" s="113" t="s">
        <v>25</v>
      </c>
      <c r="C31" s="114"/>
      <c r="D31" s="114"/>
      <c r="E31" s="115"/>
      <c r="F31" s="13" t="s">
        <v>15</v>
      </c>
      <c r="G31" s="10"/>
    </row>
    <row r="32" spans="2:7">
      <c r="B32" s="110" t="s">
        <v>26</v>
      </c>
      <c r="C32" s="111"/>
      <c r="D32" s="111"/>
      <c r="E32" s="112"/>
      <c r="F32" s="14">
        <v>8.9330000000000007E-2</v>
      </c>
      <c r="G32" s="11">
        <f>G19*F32</f>
        <v>106.99232760000001</v>
      </c>
    </row>
    <row r="33" spans="2:7">
      <c r="B33" s="110" t="s">
        <v>27</v>
      </c>
      <c r="C33" s="111"/>
      <c r="D33" s="111"/>
      <c r="E33" s="112"/>
      <c r="F33" s="14">
        <v>8.9330000000000007E-2</v>
      </c>
      <c r="G33" s="11">
        <f>G19*F33</f>
        <v>106.99232760000001</v>
      </c>
    </row>
    <row r="34" spans="2:7">
      <c r="B34" s="110" t="s">
        <v>28</v>
      </c>
      <c r="C34" s="111"/>
      <c r="D34" s="111"/>
      <c r="E34" s="112"/>
      <c r="F34" s="14">
        <v>2.8999999999999998E-3</v>
      </c>
      <c r="G34" s="11">
        <f>G19*F34</f>
        <v>3.4733879999999999</v>
      </c>
    </row>
    <row r="35" spans="2:7">
      <c r="B35" s="110" t="s">
        <v>29</v>
      </c>
      <c r="C35" s="111"/>
      <c r="D35" s="111"/>
      <c r="E35" s="112"/>
      <c r="F35" s="14">
        <v>1.9400000000000001E-2</v>
      </c>
      <c r="G35" s="11">
        <f>G19*F35</f>
        <v>23.235768</v>
      </c>
    </row>
    <row r="36" spans="2:7">
      <c r="B36" s="110" t="s">
        <v>30</v>
      </c>
      <c r="C36" s="111"/>
      <c r="D36" s="111"/>
      <c r="E36" s="112"/>
      <c r="F36" s="14">
        <v>4.1999999999999997E-3</v>
      </c>
      <c r="G36" s="11">
        <f>G19*F36</f>
        <v>5.030424</v>
      </c>
    </row>
    <row r="37" spans="2:7">
      <c r="B37" s="110" t="s">
        <v>31</v>
      </c>
      <c r="C37" s="111"/>
      <c r="D37" s="111"/>
      <c r="E37" s="112"/>
      <c r="F37" s="14">
        <v>1.9400000000000001E-2</v>
      </c>
      <c r="G37" s="11">
        <f>G19*F37</f>
        <v>23.235768</v>
      </c>
    </row>
    <row r="38" spans="2:7">
      <c r="B38" s="110" t="s">
        <v>32</v>
      </c>
      <c r="C38" s="111"/>
      <c r="D38" s="111"/>
      <c r="E38" s="112"/>
      <c r="F38" s="14">
        <v>2.0000000000000001E-4</v>
      </c>
      <c r="G38" s="11">
        <f>G19*F38</f>
        <v>0.23954400000000001</v>
      </c>
    </row>
    <row r="39" spans="2:7">
      <c r="B39" s="110" t="s">
        <v>33</v>
      </c>
      <c r="C39" s="111"/>
      <c r="D39" s="111"/>
      <c r="E39" s="112"/>
      <c r="F39" s="14">
        <v>1E-3</v>
      </c>
      <c r="G39" s="11">
        <f>G19*F39</f>
        <v>1.1977200000000001</v>
      </c>
    </row>
    <row r="40" spans="2:7">
      <c r="B40" s="110" t="s">
        <v>34</v>
      </c>
      <c r="C40" s="111"/>
      <c r="D40" s="111"/>
      <c r="E40" s="112"/>
      <c r="F40" s="14">
        <v>2.98E-2</v>
      </c>
      <c r="G40" s="11">
        <f>G19*F40</f>
        <v>35.692056000000001</v>
      </c>
    </row>
    <row r="41" spans="2:7">
      <c r="B41" s="92" t="s">
        <v>35</v>
      </c>
      <c r="C41" s="93"/>
      <c r="D41" s="93"/>
      <c r="E41" s="94"/>
      <c r="F41" s="17">
        <v>0.2555</v>
      </c>
      <c r="G41" s="18">
        <f>SUM(G32:G40)</f>
        <v>306.08932320000002</v>
      </c>
    </row>
    <row r="42" spans="2:7">
      <c r="B42" s="113" t="s">
        <v>36</v>
      </c>
      <c r="C42" s="114"/>
      <c r="D42" s="114"/>
      <c r="E42" s="115"/>
      <c r="F42" s="13" t="s">
        <v>15</v>
      </c>
      <c r="G42" s="10"/>
    </row>
    <row r="43" spans="2:7">
      <c r="B43" s="110" t="s">
        <v>37</v>
      </c>
      <c r="C43" s="111"/>
      <c r="D43" s="111"/>
      <c r="E43" s="112"/>
      <c r="F43" s="14">
        <v>1.4999999999999999E-2</v>
      </c>
      <c r="G43" s="11">
        <f>G19*F43</f>
        <v>17.965799999999998</v>
      </c>
    </row>
    <row r="44" spans="2:7">
      <c r="B44" s="110" t="s">
        <v>38</v>
      </c>
      <c r="C44" s="111"/>
      <c r="D44" s="111"/>
      <c r="E44" s="112"/>
      <c r="F44" s="14">
        <v>8.0000000000000004E-4</v>
      </c>
      <c r="G44" s="11">
        <f>G19*F44</f>
        <v>0.95817600000000003</v>
      </c>
    </row>
    <row r="45" spans="2:7" ht="11.25" customHeight="1">
      <c r="B45" s="215" t="s">
        <v>39</v>
      </c>
      <c r="C45" s="216"/>
      <c r="D45" s="216"/>
      <c r="E45" s="217"/>
      <c r="F45" s="19">
        <v>4.5900000000000003E-2</v>
      </c>
      <c r="G45" s="16">
        <f>G19*F45</f>
        <v>54.975348000000004</v>
      </c>
    </row>
    <row r="46" spans="2:7" ht="11.25" customHeight="1">
      <c r="B46" s="215" t="s">
        <v>40</v>
      </c>
      <c r="C46" s="216"/>
      <c r="D46" s="216"/>
      <c r="E46" s="217"/>
      <c r="F46" s="19">
        <v>1.8E-3</v>
      </c>
      <c r="G46" s="16">
        <f>G19*F46</f>
        <v>2.1558959999999998</v>
      </c>
    </row>
    <row r="47" spans="2:7" ht="11.25" customHeight="1">
      <c r="B47" s="215" t="s">
        <v>41</v>
      </c>
      <c r="C47" s="216"/>
      <c r="D47" s="216"/>
      <c r="E47" s="217"/>
      <c r="F47" s="19">
        <v>3.0999999999999999E-3</v>
      </c>
      <c r="G47" s="16">
        <f>G19*F47</f>
        <v>3.7129319999999999</v>
      </c>
    </row>
    <row r="48" spans="2:7" ht="11.25" customHeight="1">
      <c r="B48" s="215" t="s">
        <v>42</v>
      </c>
      <c r="C48" s="216"/>
      <c r="D48" s="216"/>
      <c r="E48" s="217"/>
      <c r="F48" s="19">
        <v>5.0000000000000001E-4</v>
      </c>
      <c r="G48" s="16">
        <f>G19*F48</f>
        <v>0.59886000000000006</v>
      </c>
    </row>
    <row r="49" spans="2:7">
      <c r="B49" s="92" t="s">
        <v>43</v>
      </c>
      <c r="C49" s="93"/>
      <c r="D49" s="93"/>
      <c r="E49" s="94"/>
      <c r="F49" s="17">
        <f>SUM(F43:F48)</f>
        <v>6.7100000000000007E-2</v>
      </c>
      <c r="G49" s="20">
        <f>SUM(G43:G48)</f>
        <v>80.367012000000003</v>
      </c>
    </row>
    <row r="50" spans="2:7">
      <c r="B50" s="113" t="s">
        <v>44</v>
      </c>
      <c r="C50" s="114"/>
      <c r="D50" s="114"/>
      <c r="E50" s="115"/>
      <c r="F50" s="21">
        <v>9.3460000000000001E-2</v>
      </c>
      <c r="G50" s="22"/>
    </row>
    <row r="51" spans="2:7" ht="12.75" customHeight="1">
      <c r="B51" s="228" t="s">
        <v>45</v>
      </c>
      <c r="C51" s="229"/>
      <c r="D51" s="229"/>
      <c r="E51" s="230"/>
      <c r="F51" s="226">
        <f>F50</f>
        <v>9.3460000000000001E-2</v>
      </c>
      <c r="G51" s="118">
        <f>G19*F51</f>
        <v>111.93891120000001</v>
      </c>
    </row>
    <row r="52" spans="2:7" ht="11.25" hidden="1" customHeight="1">
      <c r="B52" s="231"/>
      <c r="C52" s="232"/>
      <c r="D52" s="232"/>
      <c r="E52" s="233"/>
      <c r="F52" s="227"/>
      <c r="G52" s="119"/>
    </row>
    <row r="53" spans="2:7">
      <c r="B53" s="92" t="s">
        <v>46</v>
      </c>
      <c r="C53" s="93"/>
      <c r="D53" s="93"/>
      <c r="E53" s="94"/>
      <c r="F53" s="17">
        <v>9.4E-2</v>
      </c>
      <c r="G53" s="20">
        <f>G51</f>
        <v>111.93891120000001</v>
      </c>
    </row>
    <row r="54" spans="2:7">
      <c r="B54" s="92" t="s">
        <v>47</v>
      </c>
      <c r="C54" s="93"/>
      <c r="D54" s="93"/>
      <c r="E54" s="94"/>
      <c r="F54" s="17">
        <f>F30+F41+F49+F53</f>
        <v>0.8146000000000001</v>
      </c>
      <c r="G54" s="23">
        <f>G30+G41+G49+G53</f>
        <v>975.08780640000009</v>
      </c>
    </row>
    <row r="55" spans="2:7">
      <c r="B55" s="120" t="s">
        <v>48</v>
      </c>
      <c r="C55" s="120"/>
      <c r="D55" s="120"/>
      <c r="E55" s="120"/>
      <c r="F55" s="120"/>
      <c r="G55" s="24">
        <f>G19+G54</f>
        <v>2172.8078064000001</v>
      </c>
    </row>
    <row r="56" spans="2:7">
      <c r="B56" s="100" t="s">
        <v>49</v>
      </c>
      <c r="C56" s="101"/>
      <c r="D56" s="101"/>
      <c r="E56" s="101"/>
      <c r="F56" s="101"/>
      <c r="G56" s="102"/>
    </row>
    <row r="57" spans="2:7">
      <c r="B57" s="110" t="s">
        <v>88</v>
      </c>
      <c r="C57" s="111"/>
      <c r="D57" s="111"/>
      <c r="E57" s="111"/>
      <c r="F57" s="112"/>
      <c r="G57" s="25">
        <v>80</v>
      </c>
    </row>
    <row r="58" spans="2:7">
      <c r="B58" s="110" t="s">
        <v>50</v>
      </c>
      <c r="C58" s="111"/>
      <c r="D58" s="111"/>
      <c r="E58" s="111"/>
      <c r="F58" s="112"/>
      <c r="G58" s="25">
        <f>15.55*22</f>
        <v>342.1</v>
      </c>
    </row>
    <row r="59" spans="2:7">
      <c r="B59" s="110" t="s">
        <v>51</v>
      </c>
      <c r="C59" s="111"/>
      <c r="D59" s="111"/>
      <c r="E59" s="111"/>
      <c r="F59" s="112"/>
      <c r="G59" s="25">
        <f>G58*0.175</f>
        <v>59.8675</v>
      </c>
    </row>
    <row r="60" spans="2:7">
      <c r="B60" s="156" t="s">
        <v>52</v>
      </c>
      <c r="C60" s="156"/>
      <c r="D60" s="156"/>
      <c r="E60" s="156"/>
      <c r="F60" s="156"/>
      <c r="G60" s="26">
        <f>6*22</f>
        <v>132</v>
      </c>
    </row>
    <row r="61" spans="2:7">
      <c r="B61" s="110" t="s">
        <v>89</v>
      </c>
      <c r="C61" s="111"/>
      <c r="D61" s="111"/>
      <c r="E61" s="111"/>
      <c r="F61" s="112"/>
      <c r="G61" s="27">
        <f>G60*0.06</f>
        <v>7.92</v>
      </c>
    </row>
    <row r="62" spans="2:7" hidden="1">
      <c r="B62" s="110" t="s">
        <v>53</v>
      </c>
      <c r="C62" s="111"/>
      <c r="D62" s="111"/>
      <c r="E62" s="111"/>
      <c r="F62" s="112"/>
      <c r="G62" s="25"/>
    </row>
    <row r="63" spans="2:7">
      <c r="B63" s="212" t="s">
        <v>54</v>
      </c>
      <c r="C63" s="213"/>
      <c r="D63" s="213"/>
      <c r="E63" s="213"/>
      <c r="F63" s="214"/>
      <c r="G63" s="28">
        <v>8.4600000000000009</v>
      </c>
    </row>
    <row r="64" spans="2:7">
      <c r="B64" s="92" t="s">
        <v>55</v>
      </c>
      <c r="C64" s="93"/>
      <c r="D64" s="93"/>
      <c r="E64" s="93"/>
      <c r="F64" s="93"/>
      <c r="G64" s="25">
        <f>SUM(G57,G58,G60,G62)-G59-G61</f>
        <v>486.3125</v>
      </c>
    </row>
    <row r="65" spans="2:7">
      <c r="B65" s="92" t="s">
        <v>56</v>
      </c>
      <c r="C65" s="93"/>
      <c r="D65" s="93"/>
      <c r="E65" s="93"/>
      <c r="F65" s="94"/>
      <c r="G65" s="29">
        <f>G55+G64</f>
        <v>2659.1203064000001</v>
      </c>
    </row>
    <row r="66" spans="2:7">
      <c r="B66" s="100" t="s">
        <v>57</v>
      </c>
      <c r="C66" s="101"/>
      <c r="D66" s="101"/>
      <c r="E66" s="101"/>
      <c r="F66" s="4" t="s">
        <v>15</v>
      </c>
      <c r="G66" s="30"/>
    </row>
    <row r="67" spans="2:7">
      <c r="B67" s="156" t="s">
        <v>90</v>
      </c>
      <c r="C67" s="156"/>
      <c r="D67" s="156"/>
      <c r="E67" s="156"/>
      <c r="F67" s="31">
        <v>7.4999999999999997E-2</v>
      </c>
      <c r="G67" s="32">
        <f>G65*F67</f>
        <v>199.43402298000001</v>
      </c>
    </row>
    <row r="68" spans="2:7">
      <c r="B68" s="156" t="s">
        <v>58</v>
      </c>
      <c r="C68" s="156"/>
      <c r="D68" s="156"/>
      <c r="E68" s="156"/>
      <c r="F68" s="31">
        <v>4.4999999999999998E-2</v>
      </c>
      <c r="G68" s="33">
        <f>G65*F68</f>
        <v>119.660413788</v>
      </c>
    </row>
    <row r="69" spans="2:7">
      <c r="B69" s="161" t="s">
        <v>59</v>
      </c>
      <c r="C69" s="161"/>
      <c r="D69" s="161"/>
      <c r="E69" s="161"/>
      <c r="F69" s="34">
        <f>SUM(F67:F68)</f>
        <v>0.12</v>
      </c>
      <c r="G69" s="35">
        <f>SUM(G67:G68)</f>
        <v>319.09443676800004</v>
      </c>
    </row>
    <row r="70" spans="2:7">
      <c r="B70" s="100" t="s">
        <v>60</v>
      </c>
      <c r="C70" s="101"/>
      <c r="D70" s="101"/>
      <c r="E70" s="102"/>
      <c r="F70" s="4" t="s">
        <v>15</v>
      </c>
      <c r="G70" s="36">
        <f>SUM(G65:G69)</f>
        <v>3297.309179936</v>
      </c>
    </row>
    <row r="71" spans="2:7">
      <c r="B71" s="156" t="s">
        <v>61</v>
      </c>
      <c r="C71" s="156"/>
      <c r="D71" s="156"/>
      <c r="E71" s="156"/>
      <c r="F71" s="31">
        <v>0.05</v>
      </c>
      <c r="G71" s="37">
        <f>(G$70/(1-($F$78+$F$79+$F$80)))*F71</f>
        <v>164.86545899680002</v>
      </c>
    </row>
    <row r="72" spans="2:7">
      <c r="B72" s="156" t="s">
        <v>62</v>
      </c>
      <c r="C72" s="156"/>
      <c r="D72" s="156"/>
      <c r="E72" s="156"/>
      <c r="F72" s="31">
        <v>0.03</v>
      </c>
      <c r="G72" s="37">
        <f>(G$70/(1-($F$78+$F$79+$F$80)))*F72</f>
        <v>98.919275398079989</v>
      </c>
    </row>
    <row r="73" spans="2:7">
      <c r="B73" s="156" t="s">
        <v>63</v>
      </c>
      <c r="C73" s="156"/>
      <c r="D73" s="156"/>
      <c r="E73" s="156"/>
      <c r="F73" s="31">
        <v>6.4999999999999997E-3</v>
      </c>
      <c r="G73" s="38">
        <f>(G$70/(1-($F$78+$F$79+$F$80)))*F73</f>
        <v>21.432509669584</v>
      </c>
    </row>
    <row r="74" spans="2:7">
      <c r="B74" s="161" t="s">
        <v>64</v>
      </c>
      <c r="C74" s="161"/>
      <c r="D74" s="161"/>
      <c r="E74" s="161"/>
      <c r="F74" s="34">
        <f>SUM(F71:F73)</f>
        <v>8.6500000000000007E-2</v>
      </c>
      <c r="G74" s="37">
        <f>SUM(G71:G73)</f>
        <v>285.21724406446401</v>
      </c>
    </row>
    <row r="75" spans="2:7">
      <c r="B75" s="92" t="s">
        <v>65</v>
      </c>
      <c r="C75" s="93"/>
      <c r="D75" s="93"/>
      <c r="E75" s="93"/>
      <c r="F75" s="94"/>
      <c r="G75" s="39">
        <f>G64+G69+G74</f>
        <v>1090.6241808324639</v>
      </c>
    </row>
    <row r="76" spans="2:7" ht="13.5" thickBot="1">
      <c r="B76" s="157" t="s">
        <v>86</v>
      </c>
      <c r="C76" s="157"/>
      <c r="D76" s="157"/>
      <c r="E76" s="157"/>
      <c r="F76" s="157"/>
      <c r="G76" s="40">
        <f>G55+G75</f>
        <v>3263.4319872324641</v>
      </c>
    </row>
    <row r="77" spans="2:7">
      <c r="B77" s="237"/>
      <c r="C77" s="238"/>
      <c r="D77" s="238"/>
      <c r="E77" s="238"/>
      <c r="F77" s="238"/>
      <c r="G77" s="239"/>
    </row>
    <row r="78" spans="2:7" s="45" customFormat="1" ht="0.75" customHeight="1">
      <c r="B78" s="234"/>
      <c r="C78" s="235"/>
      <c r="D78" s="235"/>
      <c r="E78" s="235"/>
      <c r="F78" s="82"/>
      <c r="G78" s="83"/>
    </row>
    <row r="79" spans="2:7" s="45" customFormat="1" hidden="1">
      <c r="B79" s="236"/>
      <c r="C79" s="95"/>
      <c r="D79" s="95"/>
      <c r="E79" s="95"/>
      <c r="F79" s="43"/>
      <c r="G79" s="84"/>
    </row>
    <row r="80" spans="2:7" s="45" customFormat="1" hidden="1">
      <c r="B80" s="247"/>
      <c r="C80" s="162"/>
      <c r="D80" s="162"/>
      <c r="E80" s="162"/>
      <c r="F80" s="162"/>
      <c r="G80" s="85"/>
    </row>
    <row r="81" spans="2:7" s="45" customFormat="1" hidden="1">
      <c r="B81" s="247"/>
      <c r="C81" s="162"/>
      <c r="D81" s="162"/>
      <c r="E81" s="162"/>
      <c r="F81" s="162"/>
      <c r="G81" s="86"/>
    </row>
    <row r="82" spans="2:7" hidden="1">
      <c r="B82" s="87"/>
      <c r="C82" s="48"/>
      <c r="D82" s="48"/>
      <c r="E82" s="48"/>
      <c r="F82" s="49"/>
      <c r="G82" s="88"/>
    </row>
    <row r="83" spans="2:7">
      <c r="B83" s="248" t="s">
        <v>66</v>
      </c>
      <c r="C83" s="249"/>
      <c r="D83" s="249"/>
      <c r="E83" s="249"/>
      <c r="F83" s="249"/>
      <c r="G83" s="250"/>
    </row>
    <row r="84" spans="2:7" ht="12.75" customHeight="1">
      <c r="B84" s="100" t="s">
        <v>67</v>
      </c>
      <c r="C84" s="101"/>
      <c r="D84" s="101"/>
      <c r="E84" s="101"/>
      <c r="F84" s="101"/>
      <c r="G84" s="102"/>
    </row>
    <row r="85" spans="2:7">
      <c r="B85" s="163" t="s">
        <v>68</v>
      </c>
      <c r="C85" s="163" t="s">
        <v>107</v>
      </c>
      <c r="D85" s="165" t="s">
        <v>98</v>
      </c>
      <c r="E85" s="165" t="s">
        <v>97</v>
      </c>
      <c r="F85" s="251" t="s">
        <v>70</v>
      </c>
      <c r="G85" s="251"/>
    </row>
    <row r="86" spans="2:7">
      <c r="B86" s="163"/>
      <c r="C86" s="163"/>
      <c r="D86" s="166"/>
      <c r="E86" s="166"/>
      <c r="F86" s="50" t="s">
        <v>71</v>
      </c>
      <c r="G86" s="51" t="s">
        <v>72</v>
      </c>
    </row>
    <row r="87" spans="2:7">
      <c r="B87" s="50" t="s">
        <v>73</v>
      </c>
      <c r="C87" s="52">
        <v>50</v>
      </c>
      <c r="D87" s="53">
        <f>G55</f>
        <v>2172.8078064000001</v>
      </c>
      <c r="E87" s="53">
        <f>C87*D87</f>
        <v>108640.39032000001</v>
      </c>
      <c r="F87" s="52">
        <v>12</v>
      </c>
      <c r="G87" s="54">
        <f>E87*F87</f>
        <v>1303684.6838400001</v>
      </c>
    </row>
    <row r="88" spans="2:7" hidden="1">
      <c r="B88" s="55"/>
      <c r="C88" s="55"/>
      <c r="D88" s="56"/>
      <c r="E88" s="53"/>
      <c r="F88" s="55"/>
      <c r="G88" s="57"/>
    </row>
    <row r="89" spans="2:7" ht="21" hidden="1" customHeight="1">
      <c r="B89" s="58" t="s">
        <v>92</v>
      </c>
      <c r="C89" s="55"/>
      <c r="D89" s="56"/>
      <c r="E89" s="53">
        <f>C89*D89</f>
        <v>0</v>
      </c>
      <c r="F89" s="55"/>
      <c r="G89" s="57">
        <f>E89*F89</f>
        <v>0</v>
      </c>
    </row>
    <row r="90" spans="2:7" ht="26.25" thickBot="1">
      <c r="B90" s="58" t="s">
        <v>75</v>
      </c>
      <c r="C90" s="78">
        <v>50</v>
      </c>
      <c r="D90" s="79">
        <f>G75</f>
        <v>1090.6241808324639</v>
      </c>
      <c r="E90" s="80">
        <f>C90*D90</f>
        <v>54531.209041623195</v>
      </c>
      <c r="F90" s="78">
        <v>12</v>
      </c>
      <c r="G90" s="81">
        <f>E90*F90</f>
        <v>654374.50849947834</v>
      </c>
    </row>
    <row r="91" spans="2:7" ht="13.5" thickBot="1">
      <c r="B91" s="59" t="s">
        <v>76</v>
      </c>
      <c r="C91" s="60"/>
      <c r="D91" s="61">
        <f>SUM(D87:D90)</f>
        <v>3263.4319872324641</v>
      </c>
      <c r="E91" s="61">
        <f>SUM(E87:E90)</f>
        <v>163171.5993616232</v>
      </c>
      <c r="F91" s="60"/>
      <c r="G91" s="62">
        <f>SUM(G87:G90)</f>
        <v>1958059.1923394785</v>
      </c>
    </row>
    <row r="92" spans="2:7">
      <c r="B92" s="201" t="s">
        <v>108</v>
      </c>
      <c r="C92" s="201"/>
      <c r="D92" s="201"/>
      <c r="E92" s="201"/>
      <c r="F92" s="201"/>
      <c r="G92" s="63">
        <f>E87+E90</f>
        <v>163171.5993616232</v>
      </c>
    </row>
    <row r="93" spans="2:7" hidden="1">
      <c r="B93" s="201" t="s">
        <v>78</v>
      </c>
      <c r="C93" s="201"/>
      <c r="D93" s="201"/>
      <c r="E93" s="201"/>
      <c r="F93" s="201"/>
      <c r="G93" s="63">
        <f>D88+D89</f>
        <v>0</v>
      </c>
    </row>
    <row r="94" spans="2:7">
      <c r="B94" s="127" t="s">
        <v>79</v>
      </c>
      <c r="C94" s="127"/>
      <c r="D94" s="127"/>
      <c r="E94" s="127"/>
      <c r="F94" s="127"/>
      <c r="G94" s="127"/>
    </row>
    <row r="95" spans="2:7">
      <c r="B95" s="201" t="s">
        <v>93</v>
      </c>
      <c r="C95" s="201"/>
      <c r="D95" s="201"/>
      <c r="E95" s="201"/>
      <c r="F95" s="201"/>
      <c r="G95" s="63">
        <f>SUM(G92+G93)</f>
        <v>163171.5993616232</v>
      </c>
    </row>
    <row r="96" spans="2:7" hidden="1">
      <c r="B96" s="201"/>
      <c r="C96" s="201"/>
      <c r="D96" s="201"/>
      <c r="E96" s="201"/>
      <c r="F96" s="201"/>
      <c r="G96" s="64"/>
    </row>
    <row r="97" spans="2:7" ht="13.5" thickBot="1">
      <c r="B97" s="244" t="s">
        <v>76</v>
      </c>
      <c r="C97" s="245"/>
      <c r="D97" s="245"/>
      <c r="E97" s="245"/>
      <c r="F97" s="246"/>
      <c r="G97" s="65">
        <f>G91</f>
        <v>1958059.1923394785</v>
      </c>
    </row>
    <row r="98" spans="2:7" hidden="1"/>
    <row r="99" spans="2:7" hidden="1"/>
    <row r="100" spans="2:7">
      <c r="B100" s="241" t="s">
        <v>80</v>
      </c>
      <c r="C100" s="242"/>
      <c r="D100" s="242"/>
      <c r="E100" s="242"/>
      <c r="F100" s="242"/>
      <c r="G100" s="243"/>
    </row>
    <row r="101" spans="2:7" ht="11.1" customHeight="1">
      <c r="B101" s="182" t="s">
        <v>81</v>
      </c>
      <c r="C101" s="182"/>
      <c r="D101" s="182"/>
      <c r="E101" s="182"/>
      <c r="F101" s="182"/>
      <c r="G101" s="182"/>
    </row>
    <row r="102" spans="2:7" ht="15" customHeight="1">
      <c r="B102" s="182"/>
      <c r="C102" s="182"/>
      <c r="D102" s="182"/>
      <c r="E102" s="182"/>
      <c r="F102" s="182"/>
      <c r="G102" s="182"/>
    </row>
    <row r="103" spans="2:7" ht="11.1" customHeight="1">
      <c r="B103" s="182" t="s">
        <v>82</v>
      </c>
      <c r="C103" s="182"/>
      <c r="D103" s="182"/>
      <c r="E103" s="182"/>
      <c r="F103" s="182"/>
      <c r="G103" s="182"/>
    </row>
    <row r="104" spans="2:7" ht="15" customHeight="1">
      <c r="B104" s="182"/>
      <c r="C104" s="182"/>
      <c r="D104" s="182"/>
      <c r="E104" s="182"/>
      <c r="F104" s="182"/>
      <c r="G104" s="182"/>
    </row>
    <row r="105" spans="2:7" ht="15.75" customHeight="1">
      <c r="B105" s="173" t="s">
        <v>95</v>
      </c>
      <c r="C105" s="174"/>
      <c r="D105" s="174"/>
      <c r="E105" s="174"/>
      <c r="F105" s="174"/>
      <c r="G105" s="175"/>
    </row>
    <row r="106" spans="2:7" ht="12" hidden="1" customHeight="1">
      <c r="B106" s="183"/>
      <c r="C106" s="184"/>
      <c r="D106" s="184"/>
      <c r="E106" s="184"/>
      <c r="F106" s="184"/>
      <c r="G106" s="185"/>
    </row>
    <row r="107" spans="2:7" ht="12" hidden="1" customHeight="1">
      <c r="B107" s="176"/>
      <c r="C107" s="177"/>
      <c r="D107" s="177"/>
      <c r="E107" s="177"/>
      <c r="F107" s="177"/>
      <c r="G107" s="178"/>
    </row>
    <row r="108" spans="2:7" ht="11.1" customHeight="1">
      <c r="B108" s="186" t="s">
        <v>83</v>
      </c>
      <c r="C108" s="187"/>
      <c r="D108" s="187"/>
      <c r="E108" s="187"/>
      <c r="F108" s="187"/>
      <c r="G108" s="188"/>
    </row>
    <row r="109" spans="2:7" ht="16.5" customHeight="1">
      <c r="B109" s="189"/>
      <c r="C109" s="190"/>
      <c r="D109" s="190"/>
      <c r="E109" s="190"/>
      <c r="F109" s="190"/>
      <c r="G109" s="191"/>
    </row>
    <row r="110" spans="2:7" ht="11.1" hidden="1" customHeight="1">
      <c r="B110" s="240"/>
      <c r="C110" s="240"/>
      <c r="D110" s="240"/>
      <c r="E110" s="240"/>
      <c r="F110" s="240"/>
      <c r="G110" s="240"/>
    </row>
    <row r="111" spans="2:7" ht="11.1" hidden="1" customHeight="1">
      <c r="B111" s="240"/>
      <c r="C111" s="240"/>
      <c r="D111" s="240"/>
      <c r="E111" s="240"/>
      <c r="F111" s="240"/>
      <c r="G111" s="240"/>
    </row>
    <row r="112" spans="2:7" ht="17.25" hidden="1" customHeight="1">
      <c r="B112" s="240"/>
      <c r="C112" s="240"/>
      <c r="D112" s="240"/>
      <c r="E112" s="240"/>
      <c r="F112" s="240"/>
      <c r="G112" s="240"/>
    </row>
    <row r="113" spans="2:7" ht="11.1" customHeight="1">
      <c r="B113" s="192" t="s">
        <v>109</v>
      </c>
      <c r="C113" s="193"/>
      <c r="D113" s="193"/>
      <c r="E113" s="193"/>
      <c r="F113" s="193"/>
      <c r="G113" s="194"/>
    </row>
    <row r="114" spans="2:7" ht="11.1" customHeight="1">
      <c r="B114" s="195"/>
      <c r="C114" s="196"/>
      <c r="D114" s="196"/>
      <c r="E114" s="196"/>
      <c r="F114" s="196"/>
      <c r="G114" s="197"/>
    </row>
    <row r="115" spans="2:7" ht="17.25" customHeight="1">
      <c r="B115" s="198"/>
      <c r="C115" s="199"/>
      <c r="D115" s="199"/>
      <c r="E115" s="199"/>
      <c r="F115" s="199"/>
      <c r="G115" s="200"/>
    </row>
    <row r="116" spans="2:7" ht="11.1" customHeight="1">
      <c r="B116" s="173" t="s">
        <v>94</v>
      </c>
      <c r="C116" s="174"/>
      <c r="D116" s="174"/>
      <c r="E116" s="174"/>
      <c r="F116" s="174"/>
      <c r="G116" s="175"/>
    </row>
    <row r="117" spans="2:7" ht="18.75" customHeight="1">
      <c r="B117" s="176"/>
      <c r="C117" s="177"/>
      <c r="D117" s="177"/>
      <c r="E117" s="177"/>
      <c r="F117" s="177"/>
      <c r="G117" s="178"/>
    </row>
    <row r="118" spans="2:7" ht="16.5" customHeight="1">
      <c r="B118" s="179" t="s">
        <v>99</v>
      </c>
      <c r="C118" s="180"/>
      <c r="D118" s="180"/>
      <c r="E118" s="180"/>
      <c r="F118" s="180"/>
      <c r="G118" s="181"/>
    </row>
  </sheetData>
  <mergeCells count="105">
    <mergeCell ref="B80:F80"/>
    <mergeCell ref="B81:F81"/>
    <mergeCell ref="B83:G83"/>
    <mergeCell ref="B84:G84"/>
    <mergeCell ref="B85:B86"/>
    <mergeCell ref="C85:C86"/>
    <mergeCell ref="D85:D86"/>
    <mergeCell ref="E85:E86"/>
    <mergeCell ref="F85:G85"/>
    <mergeCell ref="B116:G117"/>
    <mergeCell ref="B118:G118"/>
    <mergeCell ref="B101:G102"/>
    <mergeCell ref="B103:G104"/>
    <mergeCell ref="B105:G107"/>
    <mergeCell ref="B108:G109"/>
    <mergeCell ref="B110:G112"/>
    <mergeCell ref="B113:G115"/>
    <mergeCell ref="B92:F92"/>
    <mergeCell ref="B93:F93"/>
    <mergeCell ref="B94:G94"/>
    <mergeCell ref="B95:F95"/>
    <mergeCell ref="B96:F96"/>
    <mergeCell ref="B100:G100"/>
    <mergeCell ref="B97:F97"/>
    <mergeCell ref="B75:F75"/>
    <mergeCell ref="B76:F76"/>
    <mergeCell ref="B78:E78"/>
    <mergeCell ref="B79:E79"/>
    <mergeCell ref="B69:E69"/>
    <mergeCell ref="B70:E70"/>
    <mergeCell ref="B71:E71"/>
    <mergeCell ref="B72:E72"/>
    <mergeCell ref="B73:E73"/>
    <mergeCell ref="B74:E74"/>
    <mergeCell ref="B77:G77"/>
    <mergeCell ref="B62:F62"/>
    <mergeCell ref="B64:F64"/>
    <mergeCell ref="B65:F65"/>
    <mergeCell ref="B66:E66"/>
    <mergeCell ref="B67:E67"/>
    <mergeCell ref="B68:E68"/>
    <mergeCell ref="B56:G56"/>
    <mergeCell ref="B57:F57"/>
    <mergeCell ref="B58:F58"/>
    <mergeCell ref="B59:F59"/>
    <mergeCell ref="B60:F60"/>
    <mergeCell ref="B61:F61"/>
    <mergeCell ref="B63:F63"/>
    <mergeCell ref="F51:F52"/>
    <mergeCell ref="G51:G52"/>
    <mergeCell ref="B55:F55"/>
    <mergeCell ref="B46:E46"/>
    <mergeCell ref="B47:E47"/>
    <mergeCell ref="B48:E48"/>
    <mergeCell ref="B49:E49"/>
    <mergeCell ref="B50:E50"/>
    <mergeCell ref="B51:E52"/>
    <mergeCell ref="B53:E53"/>
    <mergeCell ref="B54:E54"/>
    <mergeCell ref="B45:E45"/>
    <mergeCell ref="B41:E41"/>
    <mergeCell ref="B42:E42"/>
    <mergeCell ref="B22:E22"/>
    <mergeCell ref="B23:E23"/>
    <mergeCell ref="B24:E24"/>
    <mergeCell ref="B25:E25"/>
    <mergeCell ref="B26:E26"/>
    <mergeCell ref="B27:E27"/>
    <mergeCell ref="B28:E28"/>
    <mergeCell ref="B29:E29"/>
    <mergeCell ref="B32:E32"/>
    <mergeCell ref="B33:E33"/>
    <mergeCell ref="B31:E31"/>
    <mergeCell ref="B34:E34"/>
    <mergeCell ref="B35:E35"/>
    <mergeCell ref="B36:E36"/>
    <mergeCell ref="B37:E37"/>
    <mergeCell ref="B38:E38"/>
    <mergeCell ref="B39:E39"/>
    <mergeCell ref="B40:E40"/>
    <mergeCell ref="B43:E43"/>
    <mergeCell ref="B44:E44"/>
    <mergeCell ref="B30:E30"/>
    <mergeCell ref="B16:D16"/>
    <mergeCell ref="B17:D17"/>
    <mergeCell ref="B18:D18"/>
    <mergeCell ref="B20:G20"/>
    <mergeCell ref="B12:D12"/>
    <mergeCell ref="B15:D15"/>
    <mergeCell ref="B13:G13"/>
    <mergeCell ref="B10:G11"/>
    <mergeCell ref="B21:E21"/>
    <mergeCell ref="B14:F14"/>
    <mergeCell ref="B19:F19"/>
    <mergeCell ref="B5:G5"/>
    <mergeCell ref="B6:G6"/>
    <mergeCell ref="B7:G7"/>
    <mergeCell ref="B8:G8"/>
    <mergeCell ref="B9:G9"/>
    <mergeCell ref="B1:G1"/>
    <mergeCell ref="B2:G2"/>
    <mergeCell ref="B3:C3"/>
    <mergeCell ref="E3:G3"/>
    <mergeCell ref="B4:C4"/>
    <mergeCell ref="E4:G4"/>
  </mergeCells>
  <pageMargins left="0.31496062992125984" right="0.23" top="0.23622047244094491" bottom="1.6" header="0.21" footer="0.51181102362204722"/>
  <pageSetup paperSize="9" scale="81" orientation="portrait" horizontalDpi="300" verticalDpi="300" r:id="rId1"/>
  <headerFooter alignWithMargins="0"/>
  <rowBreaks count="1" manualBreakCount="1">
    <brk id="76" max="7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"/>
  <sheetViews>
    <sheetView workbookViewId="0">
      <selection activeCell="A2" sqref="A2"/>
    </sheetView>
  </sheetViews>
  <sheetFormatPr defaultRowHeight="12.75"/>
  <cols>
    <col min="1" max="1" width="15.85546875" style="1" bestFit="1" customWidth="1"/>
    <col min="2" max="3" width="14.28515625" bestFit="1" customWidth="1"/>
  </cols>
  <sheetData>
    <row r="2" spans="1:3">
      <c r="A2" s="67">
        <f>' vigias noturno'!G96+' vigias diurno'!G97</f>
        <v>7041391.6695757005</v>
      </c>
      <c r="B2" s="67">
        <f>A2/10</f>
        <v>704139.16695757001</v>
      </c>
      <c r="C2" s="67">
        <f>B2/2</f>
        <v>352069.583478785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vigias noturno</vt:lpstr>
      <vt:lpstr> vigias diurno</vt:lpstr>
      <vt:lpstr>Plan1</vt:lpstr>
      <vt:lpstr>' vigias diurno'!Area_de_impressao</vt:lpstr>
      <vt:lpstr>' vigias noturno'!Area_de_impressao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Lerch</dc:creator>
  <cp:lastModifiedBy>André Bon Balsemão</cp:lastModifiedBy>
  <cp:lastPrinted>2017-08-11T14:50:27Z</cp:lastPrinted>
  <dcterms:created xsi:type="dcterms:W3CDTF">2015-08-24T18:39:55Z</dcterms:created>
  <dcterms:modified xsi:type="dcterms:W3CDTF">2017-08-16T16:20:37Z</dcterms:modified>
</cp:coreProperties>
</file>