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o.ehlers\Desktop\Cláudio Ehlers\TP 5 21 proc 283 21 REVITALIZAÇÃO CALÇ PARCÃO\"/>
    </mc:Choice>
  </mc:AlternateContent>
  <xr:revisionPtr revIDLastSave="0" documentId="8_{3D79107C-EDF0-4F64-A965-A9318C979E56}" xr6:coauthVersionLast="36" xr6:coauthVersionMax="36" xr10:uidLastSave="{00000000-0000-0000-0000-000000000000}"/>
  <bookViews>
    <workbookView xWindow="0" yWindow="0" windowWidth="28800" windowHeight="13620" xr2:uid="{91E31319-F3C3-42B6-9F50-59D9DA485A1D}"/>
  </bookViews>
  <sheets>
    <sheet name="MATERIAL + MÃO DE OBRA" sheetId="1" r:id="rId1"/>
  </sheets>
  <externalReferences>
    <externalReference r:id="rId2"/>
  </externalReferences>
  <definedNames>
    <definedName name="_xlnm.Print_Area" localSheetId="0">'MATERIAL + MÃO DE OBRA'!$B$1:$N$81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71" i="1" l="1"/>
  <c r="L70" i="1"/>
  <c r="H70" i="1"/>
  <c r="I70" i="1" s="1"/>
  <c r="J70" i="1" s="1"/>
  <c r="L67" i="1"/>
  <c r="N67" i="1" s="1"/>
  <c r="J67" i="1"/>
  <c r="H67" i="1"/>
  <c r="M67" i="1" s="1"/>
  <c r="G67" i="1"/>
  <c r="I67" i="1" s="1"/>
  <c r="M66" i="1"/>
  <c r="L66" i="1"/>
  <c r="N66" i="1" s="1"/>
  <c r="I66" i="1"/>
  <c r="H66" i="1"/>
  <c r="G66" i="1"/>
  <c r="J66" i="1" s="1"/>
  <c r="N65" i="1"/>
  <c r="M65" i="1"/>
  <c r="M68" i="1" s="1"/>
  <c r="L65" i="1"/>
  <c r="L68" i="1" s="1"/>
  <c r="J65" i="1"/>
  <c r="I65" i="1"/>
  <c r="N62" i="1"/>
  <c r="M62" i="1"/>
  <c r="L62" i="1"/>
  <c r="J62" i="1"/>
  <c r="I62" i="1"/>
  <c r="M61" i="1"/>
  <c r="L61" i="1"/>
  <c r="N61" i="1" s="1"/>
  <c r="J61" i="1"/>
  <c r="I61" i="1"/>
  <c r="M60" i="1"/>
  <c r="L60" i="1"/>
  <c r="N60" i="1" s="1"/>
  <c r="I60" i="1"/>
  <c r="J60" i="1" s="1"/>
  <c r="H59" i="1"/>
  <c r="G59" i="1"/>
  <c r="I59" i="1" s="1"/>
  <c r="J59" i="1" s="1"/>
  <c r="E59" i="1"/>
  <c r="M59" i="1" s="1"/>
  <c r="H58" i="1"/>
  <c r="I58" i="1" s="1"/>
  <c r="J58" i="1" s="1"/>
  <c r="G58" i="1"/>
  <c r="E58" i="1"/>
  <c r="L58" i="1" s="1"/>
  <c r="I57" i="1"/>
  <c r="E57" i="1"/>
  <c r="M57" i="1" s="1"/>
  <c r="M56" i="1"/>
  <c r="L56" i="1"/>
  <c r="N56" i="1" s="1"/>
  <c r="J56" i="1"/>
  <c r="I56" i="1"/>
  <c r="H55" i="1"/>
  <c r="M55" i="1" s="1"/>
  <c r="G55" i="1"/>
  <c r="L55" i="1" s="1"/>
  <c r="N55" i="1" s="1"/>
  <c r="I54" i="1"/>
  <c r="E54" i="1"/>
  <c r="M54" i="1" s="1"/>
  <c r="I53" i="1"/>
  <c r="E53" i="1"/>
  <c r="M53" i="1" s="1"/>
  <c r="M50" i="1"/>
  <c r="L50" i="1"/>
  <c r="N50" i="1" s="1"/>
  <c r="I50" i="1"/>
  <c r="J50" i="1" s="1"/>
  <c r="M49" i="1"/>
  <c r="L49" i="1"/>
  <c r="N49" i="1" s="1"/>
  <c r="I49" i="1"/>
  <c r="J49" i="1" s="1"/>
  <c r="M48" i="1"/>
  <c r="J48" i="1"/>
  <c r="I48" i="1"/>
  <c r="E48" i="1"/>
  <c r="L48" i="1" s="1"/>
  <c r="N48" i="1" s="1"/>
  <c r="M47" i="1"/>
  <c r="N47" i="1" s="1"/>
  <c r="L47" i="1"/>
  <c r="J47" i="1"/>
  <c r="I47" i="1"/>
  <c r="M46" i="1"/>
  <c r="L46" i="1"/>
  <c r="N46" i="1" s="1"/>
  <c r="I46" i="1"/>
  <c r="J46" i="1" s="1"/>
  <c r="E46" i="1"/>
  <c r="M45" i="1"/>
  <c r="L45" i="1"/>
  <c r="N45" i="1" s="1"/>
  <c r="I45" i="1"/>
  <c r="J45" i="1" s="1"/>
  <c r="H45" i="1"/>
  <c r="G45" i="1"/>
  <c r="M44" i="1"/>
  <c r="N44" i="1" s="1"/>
  <c r="L44" i="1"/>
  <c r="J44" i="1"/>
  <c r="I44" i="1"/>
  <c r="M43" i="1"/>
  <c r="L43" i="1"/>
  <c r="N43" i="1" s="1"/>
  <c r="I43" i="1"/>
  <c r="J43" i="1" s="1"/>
  <c r="M42" i="1"/>
  <c r="L42" i="1"/>
  <c r="N42" i="1" s="1"/>
  <c r="J42" i="1"/>
  <c r="I42" i="1"/>
  <c r="N41" i="1"/>
  <c r="M41" i="1"/>
  <c r="L41" i="1"/>
  <c r="I41" i="1"/>
  <c r="J41" i="1" s="1"/>
  <c r="M40" i="1"/>
  <c r="L40" i="1"/>
  <c r="N40" i="1" s="1"/>
  <c r="J40" i="1"/>
  <c r="I40" i="1"/>
  <c r="M39" i="1"/>
  <c r="L39" i="1"/>
  <c r="N39" i="1" s="1"/>
  <c r="I39" i="1"/>
  <c r="J39" i="1" s="1"/>
  <c r="M38" i="1"/>
  <c r="L38" i="1"/>
  <c r="N38" i="1" s="1"/>
  <c r="J38" i="1"/>
  <c r="I38" i="1"/>
  <c r="I37" i="1"/>
  <c r="L36" i="1"/>
  <c r="I36" i="1"/>
  <c r="J36" i="1" s="1"/>
  <c r="E36" i="1"/>
  <c r="E37" i="1" s="1"/>
  <c r="M35" i="1"/>
  <c r="L35" i="1"/>
  <c r="N35" i="1" s="1"/>
  <c r="I35" i="1"/>
  <c r="J35" i="1" s="1"/>
  <c r="N34" i="1"/>
  <c r="M34" i="1"/>
  <c r="L34" i="1"/>
  <c r="J34" i="1"/>
  <c r="I34" i="1"/>
  <c r="M31" i="1"/>
  <c r="L31" i="1"/>
  <c r="N31" i="1" s="1"/>
  <c r="J31" i="1"/>
  <c r="I31" i="1"/>
  <c r="M30" i="1"/>
  <c r="L30" i="1"/>
  <c r="N30" i="1" s="1"/>
  <c r="J30" i="1"/>
  <c r="I30" i="1"/>
  <c r="L29" i="1"/>
  <c r="N29" i="1" s="1"/>
  <c r="I29" i="1"/>
  <c r="J29" i="1" s="1"/>
  <c r="H29" i="1"/>
  <c r="M29" i="1" s="1"/>
  <c r="G29" i="1"/>
  <c r="M28" i="1"/>
  <c r="J28" i="1"/>
  <c r="I28" i="1"/>
  <c r="E28" i="1"/>
  <c r="L28" i="1" s="1"/>
  <c r="N28" i="1" s="1"/>
  <c r="M27" i="1"/>
  <c r="M32" i="1" s="1"/>
  <c r="J27" i="1"/>
  <c r="I27" i="1"/>
  <c r="E27" i="1"/>
  <c r="L27" i="1" s="1"/>
  <c r="I24" i="1"/>
  <c r="E24" i="1"/>
  <c r="M24" i="1" s="1"/>
  <c r="I23" i="1"/>
  <c r="E23" i="1"/>
  <c r="M23" i="1" s="1"/>
  <c r="I22" i="1"/>
  <c r="E22" i="1"/>
  <c r="M22" i="1" s="1"/>
  <c r="I21" i="1"/>
  <c r="E21" i="1"/>
  <c r="M21" i="1" s="1"/>
  <c r="I20" i="1"/>
  <c r="E20" i="1"/>
  <c r="M20" i="1" s="1"/>
  <c r="G19" i="1"/>
  <c r="I19" i="1" s="1"/>
  <c r="J19" i="1" s="1"/>
  <c r="E19" i="1"/>
  <c r="M19" i="1" s="1"/>
  <c r="I18" i="1"/>
  <c r="J18" i="1" s="1"/>
  <c r="E18" i="1"/>
  <c r="M18" i="1" s="1"/>
  <c r="M25" i="1" s="1"/>
  <c r="N15" i="1"/>
  <c r="M15" i="1"/>
  <c r="L15" i="1"/>
  <c r="I15" i="1"/>
  <c r="J15" i="1" s="1"/>
  <c r="M14" i="1"/>
  <c r="L14" i="1"/>
  <c r="N14" i="1" s="1"/>
  <c r="H14" i="1"/>
  <c r="I14" i="1" s="1"/>
  <c r="J14" i="1" s="1"/>
  <c r="M13" i="1"/>
  <c r="M16" i="1" s="1"/>
  <c r="I13" i="1"/>
  <c r="E13" i="1"/>
  <c r="L13" i="1" s="1"/>
  <c r="M10" i="1"/>
  <c r="J10" i="1"/>
  <c r="I10" i="1"/>
  <c r="E10" i="1"/>
  <c r="L10" i="1" s="1"/>
  <c r="N10" i="1" s="1"/>
  <c r="M9" i="1"/>
  <c r="M11" i="1" s="1"/>
  <c r="H9" i="1"/>
  <c r="G9" i="1"/>
  <c r="I9" i="1" s="1"/>
  <c r="J9" i="1" s="1"/>
  <c r="O67" i="1" l="1"/>
  <c r="L16" i="1"/>
  <c r="N13" i="1"/>
  <c r="L32" i="1"/>
  <c r="N27" i="1"/>
  <c r="N36" i="1"/>
  <c r="O50" i="1" s="1"/>
  <c r="J37" i="1"/>
  <c r="N68" i="1"/>
  <c r="M63" i="1"/>
  <c r="N58" i="1"/>
  <c r="M37" i="1"/>
  <c r="M51" i="1" s="1"/>
  <c r="L37" i="1"/>
  <c r="N37" i="1" s="1"/>
  <c r="L9" i="1"/>
  <c r="L59" i="1"/>
  <c r="N59" i="1" s="1"/>
  <c r="L18" i="1"/>
  <c r="J20" i="1"/>
  <c r="J21" i="1"/>
  <c r="J22" i="1"/>
  <c r="J23" i="1"/>
  <c r="J24" i="1"/>
  <c r="J53" i="1"/>
  <c r="J54" i="1"/>
  <c r="I55" i="1"/>
  <c r="J55" i="1" s="1"/>
  <c r="J57" i="1"/>
  <c r="M70" i="1"/>
  <c r="L19" i="1"/>
  <c r="N19" i="1" s="1"/>
  <c r="L20" i="1"/>
  <c r="N20" i="1" s="1"/>
  <c r="L21" i="1"/>
  <c r="N21" i="1" s="1"/>
  <c r="L22" i="1"/>
  <c r="N22" i="1" s="1"/>
  <c r="L23" i="1"/>
  <c r="N23" i="1" s="1"/>
  <c r="L24" i="1"/>
  <c r="N24" i="1" s="1"/>
  <c r="M36" i="1"/>
  <c r="L53" i="1"/>
  <c r="L54" i="1"/>
  <c r="N54" i="1" s="1"/>
  <c r="L57" i="1"/>
  <c r="N57" i="1" s="1"/>
  <c r="J13" i="1"/>
  <c r="M58" i="1"/>
  <c r="N53" i="1" l="1"/>
  <c r="L63" i="1"/>
  <c r="N51" i="1"/>
  <c r="N18" i="1"/>
  <c r="L25" i="1"/>
  <c r="O31" i="1"/>
  <c r="N32" i="1"/>
  <c r="L51" i="1"/>
  <c r="N70" i="1"/>
  <c r="M71" i="1"/>
  <c r="M72" i="1" s="1"/>
  <c r="L11" i="1"/>
  <c r="N9" i="1"/>
  <c r="N16" i="1"/>
  <c r="O15" i="1"/>
  <c r="L72" i="1" l="1"/>
  <c r="O24" i="1"/>
  <c r="N25" i="1"/>
  <c r="O70" i="1"/>
  <c r="N71" i="1"/>
  <c r="N63" i="1"/>
  <c r="O62" i="1"/>
  <c r="N11" i="1"/>
  <c r="O11" i="1"/>
  <c r="O72" i="1" l="1"/>
  <c r="N72" i="1"/>
</calcChain>
</file>

<file path=xl/sharedStrings.xml><?xml version="1.0" encoding="utf-8"?>
<sst xmlns="http://schemas.openxmlformats.org/spreadsheetml/2006/main" count="203" uniqueCount="156">
  <si>
    <t xml:space="preserve">Obra: Revitalização do acesso ao Parcão Municipal </t>
  </si>
  <si>
    <t>Cliente: PREFEITURA MUNICIPAL DE TRIUNFO</t>
  </si>
  <si>
    <t>Endereço: RUA 15 DE NOVEMBRO, 15 - TRIUNFO</t>
  </si>
  <si>
    <t>ITEM</t>
  </si>
  <si>
    <t>Código SINAPI</t>
  </si>
  <si>
    <t>DESCRIÇÃO</t>
  </si>
  <si>
    <t>QTD.</t>
  </si>
  <si>
    <t xml:space="preserve">UN </t>
  </si>
  <si>
    <t>PREÇO UNITÁRIO SEM BDI [R$]</t>
  </si>
  <si>
    <t>PREÇO TOTAL S/ BDI</t>
  </si>
  <si>
    <t>BDI</t>
  </si>
  <si>
    <t>PREÇO TOTAL COM BDI [R$]</t>
  </si>
  <si>
    <t>MATERIAL    [R$]</t>
  </si>
  <si>
    <t>MÃO DE OBRA   [R$]</t>
  </si>
  <si>
    <t>MATERIAL + MÃO DE OBRA    [R$]</t>
  </si>
  <si>
    <t>MATERIAL</t>
  </si>
  <si>
    <t>MÃO DE OBRA</t>
  </si>
  <si>
    <t>TOTAL         [R$]</t>
  </si>
  <si>
    <t>SERVIÇOS PRELIMINARES</t>
  </si>
  <si>
    <t>1.1</t>
  </si>
  <si>
    <t>CP-1</t>
  </si>
  <si>
    <t xml:space="preserve">PLACA DE OBRA EM CHAPA DE ACO GALVANIZADO  </t>
  </si>
  <si>
    <t>m²</t>
  </si>
  <si>
    <t>1.2</t>
  </si>
  <si>
    <t>SERVIÇOS TOPOGRÁFICOS EM PAVIMENTAÇÃO</t>
  </si>
  <si>
    <t>SUBTOTAL ITEM 1:</t>
  </si>
  <si>
    <t>REMOÇÕES E DEMOLIÇÕES</t>
  </si>
  <si>
    <t>2.1</t>
  </si>
  <si>
    <t>LIMPEZA MANUAL DE VEGETAÇÃO EM TERRENO COM ENXADA</t>
  </si>
  <si>
    <t>2.2</t>
  </si>
  <si>
    <t>CP-2</t>
  </si>
  <si>
    <t>REMOÇÃO DE GUIA DE MEIO FIO</t>
  </si>
  <si>
    <t>m</t>
  </si>
  <si>
    <t>2.3</t>
  </si>
  <si>
    <t xml:space="preserve">REMOÇÃO DE GALHOS E RAÍZES REMANESCENTES DE TRONCO DE ÁRVORE </t>
  </si>
  <si>
    <t>SUBTOTAL ITEM 2:</t>
  </si>
  <si>
    <t>PAVIMENTAÇÃO</t>
  </si>
  <si>
    <t>3.1</t>
  </si>
  <si>
    <t xml:space="preserve">REGULARIZAÇÃO E COMPACTAÇÃO DE SUBLEITO </t>
  </si>
  <si>
    <t>3.2</t>
  </si>
  <si>
    <t>ATERRO COM SOLO ARGILOSO COM COMPACTAÇÃO MECANIZADA</t>
  </si>
  <si>
    <t>m³</t>
  </si>
  <si>
    <t>3.3</t>
  </si>
  <si>
    <t>TRANSPORTE COM CAMINHÃO BASCULANTE DE 10 M³, EM VIA URBANA PAVIMENTADA</t>
  </si>
  <si>
    <t>m³xkm</t>
  </si>
  <si>
    <t>3.4</t>
  </si>
  <si>
    <t>EXECUÇÃO E COMPACTAÇÃO DE BASE E OU SUB BASE PARA PAVIMENTAÇÃO DE BRITA GRADUADA SIMPLES - EXCLUSIVE CARGA E TRANSPORTE.</t>
  </si>
  <si>
    <t>3.5</t>
  </si>
  <si>
    <t>3.6</t>
  </si>
  <si>
    <t>EXECUÇÃO DE PASSEIO EM PISO INTERTRAVADO, COM BLOCO RETANGULAR COR NATURAL DE 20 X 10 CM, ESPESSURA 6 CM, COMPACTAÇÃO COM PLACA VIBRATÓRIA</t>
  </si>
  <si>
    <t>3.7</t>
  </si>
  <si>
    <t>ASSENTAMENTO DE GUIA (MEIO-FIO) EM TRECHO RETO, CONFECCIONADA EM CONCRETO,  PRÉ-FABRICADO, DIMENSÕES 100X15X13X30 CM (COMPRIMENTO X BASE INFERIOR X BASE SUPERIOR X ALTURA), PARA VIAS URBANAS (USO VIÁRIO)</t>
  </si>
  <si>
    <t>SUBTOTAL ITEM 3:</t>
  </si>
  <si>
    <t>ACESSO</t>
  </si>
  <si>
    <t>4.1</t>
  </si>
  <si>
    <t xml:space="preserve">PINTURA DE ESCADAS COM CAIACÃO </t>
  </si>
  <si>
    <t>4.2</t>
  </si>
  <si>
    <t>EXECUÇÃO DE PASSEIO (CALÇADA) OU PISO DE CONCRETO COM CONCRETO MOLDADO IN M2
LOCO, USINADO, ACABAMENTO CONVENCIONAL, ESPESSURA 6 CM, ARMADO.</t>
  </si>
  <si>
    <t>4.3</t>
  </si>
  <si>
    <t>CP-3</t>
  </si>
  <si>
    <t>EXECUÇÃO DE RAMPAS DE ACESSO NA CALÇADA, INCLUSO PISO TÁTIL ALERTA</t>
  </si>
  <si>
    <t>4.4</t>
  </si>
  <si>
    <t>90696</t>
  </si>
  <si>
    <t>TUBO DE PVC PARA REDE COLETORA DE PAREDE MACIÇA, DN 200 MM, JUNTA ELÁSTICA - FORNECIMENTO E ASSENTAMENTO.</t>
  </si>
  <si>
    <t>4.5</t>
  </si>
  <si>
    <t xml:space="preserve"> 97895</t>
  </si>
  <si>
    <t>CAIXA ENTERRADA HIDRÁULICA RETANGULAR, EM CONCRETO PRÉ-MOLDADO, DIMENSÕES  INTERNAS: 0,3X0,3X0,3 M.</t>
  </si>
  <si>
    <t>SUBTOTAL ITEM 4:</t>
  </si>
  <si>
    <t>RAMPA</t>
  </si>
  <si>
    <t>5.1</t>
  </si>
  <si>
    <t>CONCRETO MAGRO PARA LASTRO, TRAÇO 1:4,5:4,5 (CIMENTO/ AREIA MÉDIA/ BRITA 1 ) - PREPARO MECÂNICO COM BETONEIRA 400 L.</t>
  </si>
  <si>
    <t>5.2</t>
  </si>
  <si>
    <t>REATERRO DE RAMPA DE CONCRETO COM SOLO ARGILO-ARENOSO, INCLUSO SOLO E TRANSPORTE</t>
  </si>
  <si>
    <t>5.3</t>
  </si>
  <si>
    <t>ARGILA, ARGILA VERMELHA OU ARGILA ARENOSA (RETIRADA NA JAZIDA, SEM TRANSPORTE)</t>
  </si>
  <si>
    <t>5.4</t>
  </si>
  <si>
    <t>5.5</t>
  </si>
  <si>
    <t>FABRICAÇÃO, MONTAGEM E DESMONTAGEM DE FÔRMA PARA VIGA BALDRAME, EM MADEIRA SERRADA, E=25 MM, 1 UTILIZAÇÃO.</t>
  </si>
  <si>
    <t>5.6</t>
  </si>
  <si>
    <t>PREPARO DE FUNDO DE VALA COM LARGURA MENOR QUE 1,5 M, COM CAMADA DE BRITA, LANÇAMENTO MANUAL.</t>
  </si>
  <si>
    <t>5.7</t>
  </si>
  <si>
    <t>CONCRETO FCK = 20MPA, TRAÇO 1:2,7:3 (CIMENTO/ AREIA MÉDIA/ BRITA 1) - PREPARO MECÂNICO COM BETONEIRA</t>
  </si>
  <si>
    <t>5.8</t>
  </si>
  <si>
    <t>ARMAÇÃO PARA EXECUÇÃO DE PISO, COM USO DE TELA Q-138.</t>
  </si>
  <si>
    <t>5.9</t>
  </si>
  <si>
    <t>PISO EM LADRILHO HIDRÁULICO APLICADO EM AMBIENTES INTERNOS, INCLUSO APLICAÇÃO DE RESINA.</t>
  </si>
  <si>
    <t>5.10</t>
  </si>
  <si>
    <t>CONTAPISO 1:4 ACABAMENTO DAS RAMPAS</t>
  </si>
  <si>
    <t>5.11</t>
  </si>
  <si>
    <t>ALVENARIA DE VEDAÇÃO DE BLOCOS CERÂMICOS MACIÇOS DE 5X10X20CM (ESPESSURA 10CM) E ARGAMASSA DE ASSENTAMENTO COM PREPARO EM BETONEIRA.</t>
  </si>
  <si>
    <t>5.12</t>
  </si>
  <si>
    <t>CP-4</t>
  </si>
  <si>
    <t>CORRIMÃO E MONTANTE, DIÂMETRO EXTERNO = 1 1/2", EM AÇO GALVANIZADO.</t>
  </si>
  <si>
    <t>5.13</t>
  </si>
  <si>
    <t xml:space="preserve">PINTURA COM TINTA ALQUÍDICA DE ACABAMENTO (ESMALTE SINTÉTICO BRILHANTE) </t>
  </si>
  <si>
    <t>5.14</t>
  </si>
  <si>
    <t>CHAPISCO APLICADO EM ARGAMASSA TRAÇO 1:3 COM PREPARO EM BETONEIRA 400L</t>
  </si>
  <si>
    <t>5.15</t>
  </si>
  <si>
    <t>MASSA ÚNICA, EM ARGAMASSA TRAÇO 1:2:8</t>
  </si>
  <si>
    <t>5.16</t>
  </si>
  <si>
    <t>APLICAÇÃO DE FUNDO SELADOR ACRÍLICO EM PAREDES, UMA DEMÃO</t>
  </si>
  <si>
    <t>5.17</t>
  </si>
  <si>
    <t>APLICAÇÃO MANUAL DE PINTURA COM TINTA LÁTEX PVA EM PAREDES, DUAS DEMÃOS</t>
  </si>
  <si>
    <t>PAISAGISMO</t>
  </si>
  <si>
    <t>6.1</t>
  </si>
  <si>
    <t>EXECUÇÃO DE CANTEIROS EM ALVENARIA DE TIJOLO MACIÇOS 5X10X20CM, ARGAMASSA DE ASSENTAMENTO COM PREPARO EM BETONEIRA</t>
  </si>
  <si>
    <t>6.2</t>
  </si>
  <si>
    <t xml:space="preserve">PINTURA DE CANTEIROS COM CAIACÃO </t>
  </si>
  <si>
    <t>6.3</t>
  </si>
  <si>
    <t>CP-5</t>
  </si>
  <si>
    <t>TERRA MANUTENÇÃO CANTEIROS</t>
  </si>
  <si>
    <t>6.4</t>
  </si>
  <si>
    <t>REVITALIZAÇÃO DO ACESSO DO PARCÃO COM PLANTIO DE GRAMA EM PLACAS</t>
  </si>
  <si>
    <t>6.5</t>
  </si>
  <si>
    <t>GUIA (MEIO-FIO) CONCRETO, MOLDADA IN LOCO EM TRECHO CURVO COM EXTRUSORA, 13 CM BASE X 22 CM ALTURA.</t>
  </si>
  <si>
    <t>6.6</t>
  </si>
  <si>
    <t>CP-6</t>
  </si>
  <si>
    <t xml:space="preserve">REPARO EM PISO DE CALÇADA, COM REVESTIMENTO EM PLACAS PARA PISO EXTERNO, COM ATERRO E APLICAÇÃO DE LONA PLÁSTICA </t>
  </si>
  <si>
    <t>6.7</t>
  </si>
  <si>
    <t>CP-7</t>
  </si>
  <si>
    <t>EXECUÇÃO DE CONTENÇÃO EM ALVENARIA DE PEDRA GRÊS</t>
  </si>
  <si>
    <t>6.8</t>
  </si>
  <si>
    <t>73883/2</t>
  </si>
  <si>
    <t>EXECUCAO DE DRENO FRANCES COM BRITA NUM 2</t>
  </si>
  <si>
    <t>6.9</t>
  </si>
  <si>
    <t xml:space="preserve">98509  </t>
  </si>
  <si>
    <r>
      <t>CANTEIRO E MUDAS - PLANTIO DE ARBUSTO, FORRAÇÃO OU  CERCA VIVA (05 mudas de Cróton Multicolorido (</t>
    </r>
    <r>
      <rPr>
        <i/>
        <sz val="11"/>
        <rFont val="Arial"/>
        <family val="2"/>
      </rPr>
      <t>Codiaeum variegatum</t>
    </r>
    <r>
      <rPr>
        <sz val="11"/>
        <rFont val="Arial"/>
        <family val="2"/>
      </rPr>
      <t>) próxima à parede, 10 mudas de Íris Azul (</t>
    </r>
    <r>
      <rPr>
        <i/>
        <sz val="11"/>
        <rFont val="Arial"/>
        <family val="2"/>
      </rPr>
      <t>Neomarica cândida) à frente.</t>
    </r>
  </si>
  <si>
    <t>6.10</t>
  </si>
  <si>
    <t xml:space="preserve">98505  </t>
  </si>
  <si>
    <t xml:space="preserve"> PLANTIO DE FORRAÇÃO. AF_05/2018  - MUDA DE RASTEIRA/FORRACAO,Grama- amendoim</t>
  </si>
  <si>
    <t>M²</t>
  </si>
  <si>
    <t>SUBTOTAL ITEM 5:</t>
  </si>
  <si>
    <t>SERVIÇOS COMPLEMENTARES</t>
  </si>
  <si>
    <t>7.1</t>
  </si>
  <si>
    <t>SABONETEIRA PLASTICA TIPO DISPENSER PARA SABONETE LIQUIDO COM RESERVATORIO 800 A 1500 ML, INCLUSO FIXAÇÃO.</t>
  </si>
  <si>
    <t>7.2</t>
  </si>
  <si>
    <t>CP-8</t>
  </si>
  <si>
    <t>TOALHEIRO PLASTICO TIPO DISPENSER PARA PAPEL TOALHA INTERFOLHADO - FORNECIMENTO E INSTALAÇÃO</t>
  </si>
  <si>
    <t>7.3</t>
  </si>
  <si>
    <t>CP-9</t>
  </si>
  <si>
    <t>PAPELEIRA PLASTICA TIPO DISPENSER PARA PAPEL HIGIENICO ROLAO</t>
  </si>
  <si>
    <t>SUBTOTAL ITEM 7:</t>
  </si>
  <si>
    <t>SERVIÇOS FINAIS</t>
  </si>
  <si>
    <t>8.1</t>
  </si>
  <si>
    <t>CP-10</t>
  </si>
  <si>
    <t>LIMPEZA FINAL DE OBRA</t>
  </si>
  <si>
    <t>TOTAL DO ORÇAMENTO</t>
  </si>
  <si>
    <t>Observações:</t>
  </si>
  <si>
    <t xml:space="preserve">  - Data base de referência: SINAPI 15/04/2021</t>
  </si>
  <si>
    <t xml:space="preserve">  - Código: PCI.818.01</t>
  </si>
  <si>
    <t xml:space="preserve">  - Encargos: 111,10%</t>
  </si>
  <si>
    <t xml:space="preserve">  - BDI: 24,39%</t>
  </si>
  <si>
    <t xml:space="preserve">  - Nome do Responsável: Aline Almeida da Silva</t>
  </si>
  <si>
    <t>.</t>
  </si>
  <si>
    <t>Relatório Global - Data: 11 de maio de 2021</t>
  </si>
  <si>
    <t>TRIUNFO, 11 de maio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</si>
</sst>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\ #,##0.00"/>
    <numFmt numFmtId="165" formatCode="0.0"/>
    <numFmt numFmtId="166" formatCode="&quot;R$&quot;#,##0.00"/>
  </numFmts>
  <fonts count="1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rgb="FF000000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3" fillId="2" borderId="0" xfId="1" applyFont="1" applyFill="1" applyBorder="1" applyAlignment="1">
      <alignment horizontal="left" vertical="top"/>
    </xf>
    <xf numFmtId="0" fontId="3" fillId="2" borderId="0" xfId="1" applyFont="1" applyFill="1" applyBorder="1" applyAlignment="1">
      <alignment vertical="top"/>
    </xf>
    <xf numFmtId="0" fontId="3" fillId="0" borderId="0" xfId="1" applyFont="1" applyFill="1" applyBorder="1" applyAlignment="1">
      <alignment horizontal="left" vertical="top"/>
    </xf>
    <xf numFmtId="0" fontId="3" fillId="2" borderId="0" xfId="1" applyNumberFormat="1" applyFont="1" applyFill="1" applyBorder="1" applyAlignment="1">
      <alignment horizontal="left" vertical="top"/>
    </xf>
    <xf numFmtId="0" fontId="3" fillId="2" borderId="0" xfId="1" applyNumberFormat="1" applyFont="1" applyFill="1" applyBorder="1" applyAlignment="1">
      <alignment vertical="top"/>
    </xf>
    <xf numFmtId="164" fontId="7" fillId="3" borderId="12" xfId="1" applyNumberFormat="1" applyFont="1" applyFill="1" applyBorder="1" applyAlignment="1">
      <alignment horizontal="center" vertical="center" wrapText="1"/>
    </xf>
    <xf numFmtId="0" fontId="3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1" fontId="8" fillId="4" borderId="9" xfId="1" applyNumberFormat="1" applyFont="1" applyFill="1" applyBorder="1" applyAlignment="1">
      <alignment horizontal="center" vertical="center" shrinkToFit="1"/>
    </xf>
    <xf numFmtId="0" fontId="9" fillId="4" borderId="10" xfId="1" applyFont="1" applyFill="1" applyBorder="1" applyAlignment="1">
      <alignment vertical="center"/>
    </xf>
    <xf numFmtId="0" fontId="9" fillId="4" borderId="11" xfId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 wrapText="1"/>
    </xf>
    <xf numFmtId="165" fontId="6" fillId="0" borderId="12" xfId="1" applyNumberFormat="1" applyFont="1" applyFill="1" applyBorder="1" applyAlignment="1">
      <alignment horizontal="center" vertical="center" shrinkToFit="1"/>
    </xf>
    <xf numFmtId="0" fontId="6" fillId="0" borderId="12" xfId="1" applyNumberFormat="1" applyFont="1" applyFill="1" applyBorder="1" applyAlignment="1">
      <alignment horizontal="center" vertical="center" wrapText="1" shrinkToFit="1"/>
    </xf>
    <xf numFmtId="0" fontId="10" fillId="2" borderId="9" xfId="1" applyFont="1" applyFill="1" applyBorder="1" applyAlignment="1">
      <alignment horizontal="left" vertical="center" wrapText="1"/>
    </xf>
    <xf numFmtId="2" fontId="10" fillId="2" borderId="12" xfId="1" applyNumberFormat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 wrapText="1"/>
    </xf>
    <xf numFmtId="164" fontId="10" fillId="0" borderId="12" xfId="1" applyNumberFormat="1" applyFont="1" applyFill="1" applyBorder="1" applyAlignment="1">
      <alignment horizontal="center" vertical="center" wrapText="1" shrinkToFit="1"/>
    </xf>
    <xf numFmtId="164" fontId="6" fillId="0" borderId="12" xfId="1" applyNumberFormat="1" applyFont="1" applyFill="1" applyBorder="1" applyAlignment="1">
      <alignment horizontal="center" vertical="center" shrinkToFit="1"/>
    </xf>
    <xf numFmtId="10" fontId="6" fillId="0" borderId="12" xfId="1" applyNumberFormat="1" applyFont="1" applyFill="1" applyBorder="1" applyAlignment="1">
      <alignment horizontal="center" vertical="center" wrapText="1" shrinkToFit="1"/>
    </xf>
    <xf numFmtId="166" fontId="8" fillId="0" borderId="10" xfId="1" applyNumberFormat="1" applyFont="1" applyFill="1" applyBorder="1" applyAlignment="1">
      <alignment horizontal="center" vertical="center" shrinkToFit="1"/>
    </xf>
    <xf numFmtId="164" fontId="3" fillId="2" borderId="0" xfId="1" applyNumberFormat="1" applyFont="1" applyFill="1" applyBorder="1" applyAlignment="1">
      <alignment vertical="center" wrapText="1"/>
    </xf>
    <xf numFmtId="0" fontId="10" fillId="2" borderId="12" xfId="1" applyFont="1" applyFill="1" applyBorder="1" applyAlignment="1">
      <alignment horizontal="left" vertical="center" wrapText="1"/>
    </xf>
    <xf numFmtId="164" fontId="6" fillId="0" borderId="12" xfId="1" applyNumberFormat="1" applyFont="1" applyFill="1" applyBorder="1" applyAlignment="1">
      <alignment horizontal="center" vertical="center" wrapText="1" shrinkToFit="1"/>
    </xf>
    <xf numFmtId="0" fontId="3" fillId="2" borderId="4" xfId="1" applyNumberFormat="1" applyFont="1" applyFill="1" applyBorder="1" applyAlignment="1">
      <alignment vertical="center" wrapText="1"/>
    </xf>
    <xf numFmtId="164" fontId="3" fillId="0" borderId="0" xfId="1" applyNumberFormat="1" applyFont="1" applyFill="1" applyBorder="1" applyAlignment="1">
      <alignment horizontal="left" vertical="top"/>
    </xf>
    <xf numFmtId="0" fontId="6" fillId="2" borderId="12" xfId="1" applyNumberFormat="1" applyFont="1" applyFill="1" applyBorder="1" applyAlignment="1">
      <alignment horizontal="center" vertical="center" wrapText="1" shrinkToFit="1"/>
    </xf>
    <xf numFmtId="0" fontId="10" fillId="2" borderId="12" xfId="1" applyFont="1" applyFill="1" applyBorder="1" applyAlignment="1">
      <alignment horizontal="center" vertical="center" wrapText="1"/>
    </xf>
    <xf numFmtId="164" fontId="10" fillId="2" borderId="12" xfId="1" applyNumberFormat="1" applyFont="1" applyFill="1" applyBorder="1" applyAlignment="1">
      <alignment horizontal="center" vertical="center" wrapText="1" shrinkToFit="1"/>
    </xf>
    <xf numFmtId="164" fontId="6" fillId="2" borderId="12" xfId="1" applyNumberFormat="1" applyFont="1" applyFill="1" applyBorder="1" applyAlignment="1">
      <alignment horizontal="center" vertical="center" wrapText="1" shrinkToFit="1"/>
    </xf>
    <xf numFmtId="164" fontId="6" fillId="2" borderId="12" xfId="1" applyNumberFormat="1" applyFont="1" applyFill="1" applyBorder="1" applyAlignment="1">
      <alignment horizontal="center" vertical="center" shrinkToFit="1"/>
    </xf>
    <xf numFmtId="10" fontId="6" fillId="2" borderId="12" xfId="1" applyNumberFormat="1" applyFont="1" applyFill="1" applyBorder="1" applyAlignment="1">
      <alignment horizontal="center" vertical="center" wrapText="1" shrinkToFit="1"/>
    </xf>
    <xf numFmtId="166" fontId="12" fillId="4" borderId="12" xfId="1" applyNumberFormat="1" applyFont="1" applyFill="1" applyBorder="1" applyAlignment="1">
      <alignment horizontal="center" vertical="center" shrinkToFit="1"/>
    </xf>
    <xf numFmtId="164" fontId="3" fillId="2" borderId="0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 vertical="top"/>
    </xf>
    <xf numFmtId="0" fontId="13" fillId="2" borderId="0" xfId="1" applyNumberFormat="1" applyFont="1" applyFill="1" applyBorder="1" applyAlignment="1">
      <alignment horizontal="left" vertical="top"/>
    </xf>
    <xf numFmtId="0" fontId="13" fillId="2" borderId="0" xfId="1" applyFont="1" applyFill="1" applyBorder="1" applyAlignment="1">
      <alignment horizontal="left" vertical="top"/>
    </xf>
    <xf numFmtId="0" fontId="14" fillId="2" borderId="0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164" fontId="13" fillId="2" borderId="0" xfId="1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15" fillId="2" borderId="0" xfId="0" applyFont="1" applyFill="1"/>
    <xf numFmtId="164" fontId="13" fillId="2" borderId="0" xfId="1" applyNumberFormat="1" applyFont="1" applyFill="1" applyBorder="1" applyAlignment="1">
      <alignment vertical="center"/>
    </xf>
    <xf numFmtId="0" fontId="14" fillId="2" borderId="0" xfId="1" applyFont="1" applyFill="1" applyBorder="1" applyAlignment="1">
      <alignment horizontal="left" vertical="top"/>
    </xf>
    <xf numFmtId="0" fontId="2" fillId="2" borderId="0" xfId="1" applyNumberFormat="1" applyFont="1" applyFill="1" applyBorder="1" applyAlignment="1">
      <alignment horizontal="left" vertical="top"/>
    </xf>
    <xf numFmtId="0" fontId="2" fillId="2" borderId="0" xfId="1" applyFont="1" applyFill="1" applyBorder="1" applyAlignment="1">
      <alignment horizontal="left" vertical="top"/>
    </xf>
    <xf numFmtId="0" fontId="4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top"/>
    </xf>
    <xf numFmtId="0" fontId="16" fillId="2" borderId="0" xfId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horizontal="left" vertical="top"/>
    </xf>
    <xf numFmtId="0" fontId="16" fillId="0" borderId="0" xfId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2" fontId="2" fillId="0" borderId="2" xfId="1" applyNumberFormat="1" applyFont="1" applyBorder="1" applyAlignment="1">
      <alignment horizontal="center" vertical="center" wrapText="1"/>
    </xf>
    <xf numFmtId="2" fontId="2" fillId="0" borderId="3" xfId="1" applyNumberFormat="1" applyFont="1" applyBorder="1" applyAlignment="1">
      <alignment horizontal="center" vertical="center" wrapText="1"/>
    </xf>
    <xf numFmtId="2" fontId="4" fillId="0" borderId="4" xfId="1" applyNumberFormat="1" applyFont="1" applyBorder="1" applyAlignment="1">
      <alignment horizontal="center" vertical="center" wrapText="1"/>
    </xf>
    <xf numFmtId="2" fontId="2" fillId="0" borderId="0" xfId="1" applyNumberFormat="1" applyFont="1" applyBorder="1" applyAlignment="1">
      <alignment horizontal="center" vertical="center" wrapText="1"/>
    </xf>
    <xf numFmtId="2" fontId="2" fillId="0" borderId="5" xfId="1" applyNumberFormat="1" applyFont="1" applyBorder="1" applyAlignment="1">
      <alignment horizontal="center" vertical="center" wrapText="1"/>
    </xf>
    <xf numFmtId="2" fontId="5" fillId="0" borderId="4" xfId="1" applyNumberFormat="1" applyFont="1" applyBorder="1" applyAlignment="1">
      <alignment horizontal="center" vertical="center" wrapText="1"/>
    </xf>
    <xf numFmtId="2" fontId="5" fillId="0" borderId="0" xfId="1" applyNumberFormat="1" applyFont="1" applyBorder="1" applyAlignment="1">
      <alignment horizontal="center" vertical="center" wrapText="1"/>
    </xf>
    <xf numFmtId="2" fontId="5" fillId="0" borderId="5" xfId="1" applyNumberFormat="1" applyFont="1" applyBorder="1" applyAlignment="1">
      <alignment horizontal="center" vertical="center" wrapText="1"/>
    </xf>
    <xf numFmtId="2" fontId="2" fillId="0" borderId="6" xfId="1" applyNumberFormat="1" applyFont="1" applyBorder="1" applyAlignment="1">
      <alignment horizontal="center" vertical="center" wrapText="1"/>
    </xf>
    <xf numFmtId="2" fontId="2" fillId="0" borderId="7" xfId="1" applyNumberFormat="1" applyFont="1" applyBorder="1" applyAlignment="1">
      <alignment horizontal="center" vertical="center" wrapText="1"/>
    </xf>
    <xf numFmtId="2" fontId="2" fillId="0" borderId="8" xfId="1" applyNumberFormat="1" applyFont="1" applyBorder="1" applyAlignment="1">
      <alignment horizontal="center" vertical="center" wrapText="1"/>
    </xf>
    <xf numFmtId="0" fontId="6" fillId="3" borderId="9" xfId="1" applyFont="1" applyFill="1" applyBorder="1" applyAlignment="1">
      <alignment horizontal="left" vertical="center" wrapText="1"/>
    </xf>
    <xf numFmtId="0" fontId="6" fillId="3" borderId="10" xfId="1" applyFont="1" applyFill="1" applyBorder="1" applyAlignment="1">
      <alignment horizontal="left" vertical="center" wrapText="1"/>
    </xf>
    <xf numFmtId="0" fontId="6" fillId="3" borderId="11" xfId="1" applyFont="1" applyFill="1" applyBorder="1" applyAlignment="1">
      <alignment horizontal="left" vertical="center" wrapText="1"/>
    </xf>
    <xf numFmtId="165" fontId="8" fillId="0" borderId="9" xfId="1" applyNumberFormat="1" applyFont="1" applyFill="1" applyBorder="1" applyAlignment="1">
      <alignment horizontal="right" vertical="center" shrinkToFit="1"/>
    </xf>
    <xf numFmtId="165" fontId="8" fillId="0" borderId="10" xfId="1" applyNumberFormat="1" applyFont="1" applyFill="1" applyBorder="1" applyAlignment="1">
      <alignment horizontal="right" vertical="center" shrinkToFit="1"/>
    </xf>
    <xf numFmtId="164" fontId="7" fillId="3" borderId="12" xfId="1" applyNumberFormat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3" borderId="12" xfId="1" applyNumberFormat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left" vertical="center"/>
    </xf>
    <xf numFmtId="0" fontId="9" fillId="4" borderId="11" xfId="1" applyFont="1" applyFill="1" applyBorder="1" applyAlignment="1">
      <alignment horizontal="left" vertical="center"/>
    </xf>
    <xf numFmtId="0" fontId="2" fillId="2" borderId="0" xfId="1" applyNumberFormat="1" applyFont="1" applyFill="1" applyBorder="1" applyAlignment="1">
      <alignment horizontal="center" vertical="top"/>
    </xf>
    <xf numFmtId="165" fontId="12" fillId="4" borderId="9" xfId="1" applyNumberFormat="1" applyFont="1" applyFill="1" applyBorder="1" applyAlignment="1">
      <alignment horizontal="center" vertical="center" shrinkToFit="1"/>
    </xf>
    <xf numFmtId="165" fontId="12" fillId="4" borderId="10" xfId="1" applyNumberFormat="1" applyFont="1" applyFill="1" applyBorder="1" applyAlignment="1">
      <alignment horizontal="center" vertical="center" shrinkToFit="1"/>
    </xf>
    <xf numFmtId="165" fontId="12" fillId="4" borderId="11" xfId="1" applyNumberFormat="1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left" vertical="center"/>
    </xf>
    <xf numFmtId="0" fontId="15" fillId="2" borderId="0" xfId="0" quotePrefix="1" applyFont="1" applyFill="1" applyAlignment="1">
      <alignment horizontal="left" vertical="center"/>
    </xf>
    <xf numFmtId="164" fontId="13" fillId="2" borderId="0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 xr:uid="{EBA48C0D-3635-4480-9FC6-12B3F6E41A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</xdr:row>
      <xdr:rowOff>0</xdr:rowOff>
    </xdr:from>
    <xdr:to>
      <xdr:col>14</xdr:col>
      <xdr:colOff>0</xdr:colOff>
      <xdr:row>7</xdr:row>
      <xdr:rowOff>26035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DDC4882C-56DC-4E1D-B0E8-0075C5500616}"/>
            </a:ext>
          </a:extLst>
        </xdr:cNvPr>
        <xdr:cNvSpPr/>
      </xdr:nvSpPr>
      <xdr:spPr>
        <a:xfrm>
          <a:off x="18707100" y="20955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0</xdr:colOff>
      <xdr:row>7</xdr:row>
      <xdr:rowOff>40005</xdr:rowOff>
    </xdr:to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F1713E8A-2A24-4172-B491-343A75B9EF8C}"/>
            </a:ext>
          </a:extLst>
        </xdr:cNvPr>
        <xdr:cNvSpPr/>
      </xdr:nvSpPr>
      <xdr:spPr>
        <a:xfrm>
          <a:off x="18707100" y="20955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2</xdr:col>
      <xdr:colOff>112058</xdr:colOff>
      <xdr:row>0</xdr:row>
      <xdr:rowOff>33618</xdr:rowOff>
    </xdr:from>
    <xdr:to>
      <xdr:col>3</xdr:col>
      <xdr:colOff>136646</xdr:colOff>
      <xdr:row>3</xdr:row>
      <xdr:rowOff>83344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4DDCEA8-5A1E-4268-9BA9-3B262AFDB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1683" y="33618"/>
          <a:ext cx="691338" cy="859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0</xdr:colOff>
      <xdr:row>69</xdr:row>
      <xdr:rowOff>26035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6C4F57DE-0314-4ECE-BDB8-C3E636162E91}"/>
            </a:ext>
          </a:extLst>
        </xdr:cNvPr>
        <xdr:cNvSpPr/>
      </xdr:nvSpPr>
      <xdr:spPr>
        <a:xfrm>
          <a:off x="18707100" y="2046922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0</xdr:colOff>
      <xdr:row>69</xdr:row>
      <xdr:rowOff>40005</xdr:rowOff>
    </xdr:to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45D06DEE-A0A3-4ADC-8406-67A79D67195E}"/>
            </a:ext>
          </a:extLst>
        </xdr:cNvPr>
        <xdr:cNvSpPr/>
      </xdr:nvSpPr>
      <xdr:spPr>
        <a:xfrm>
          <a:off x="18707100" y="2046922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0</xdr:colOff>
      <xdr:row>69</xdr:row>
      <xdr:rowOff>26035</xdr:rowOff>
    </xdr:to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4E8B89CE-46FA-4E2E-AF60-0FD40101DBE9}"/>
            </a:ext>
          </a:extLst>
        </xdr:cNvPr>
        <xdr:cNvSpPr/>
      </xdr:nvSpPr>
      <xdr:spPr>
        <a:xfrm>
          <a:off x="18707100" y="2046922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0</xdr:colOff>
      <xdr:row>69</xdr:row>
      <xdr:rowOff>40005</xdr:rowOff>
    </xdr:to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239C7DC2-1262-4199-893D-88262D6A0EA2}"/>
            </a:ext>
          </a:extLst>
        </xdr:cNvPr>
        <xdr:cNvSpPr/>
      </xdr:nvSpPr>
      <xdr:spPr>
        <a:xfrm>
          <a:off x="18707100" y="2046922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0</xdr:colOff>
      <xdr:row>69</xdr:row>
      <xdr:rowOff>26035</xdr:rowOff>
    </xdr:to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02751C47-2544-48EF-8004-C58BF4D0FBAA}"/>
            </a:ext>
          </a:extLst>
        </xdr:cNvPr>
        <xdr:cNvSpPr/>
      </xdr:nvSpPr>
      <xdr:spPr>
        <a:xfrm>
          <a:off x="18707100" y="2046922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0</xdr:colOff>
      <xdr:row>69</xdr:row>
      <xdr:rowOff>40005</xdr:rowOff>
    </xdr:to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83C8F81A-D18A-4E79-BE20-3F846287857F}"/>
            </a:ext>
          </a:extLst>
        </xdr:cNvPr>
        <xdr:cNvSpPr/>
      </xdr:nvSpPr>
      <xdr:spPr>
        <a:xfrm>
          <a:off x="18707100" y="2046922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0</xdr:colOff>
      <xdr:row>69</xdr:row>
      <xdr:rowOff>26035</xdr:rowOff>
    </xdr:to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D842D1DD-54D5-4A95-998B-622358C3BC44}"/>
            </a:ext>
          </a:extLst>
        </xdr:cNvPr>
        <xdr:cNvSpPr/>
      </xdr:nvSpPr>
      <xdr:spPr>
        <a:xfrm>
          <a:off x="18707100" y="2046922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0</xdr:colOff>
      <xdr:row>69</xdr:row>
      <xdr:rowOff>40005</xdr:rowOff>
    </xdr:to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0541F278-E3E3-4C2B-9338-D75E5461B8D8}"/>
            </a:ext>
          </a:extLst>
        </xdr:cNvPr>
        <xdr:cNvSpPr/>
      </xdr:nvSpPr>
      <xdr:spPr>
        <a:xfrm>
          <a:off x="18707100" y="2046922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0</xdr:colOff>
      <xdr:row>69</xdr:row>
      <xdr:rowOff>26035</xdr:rowOff>
    </xdr:to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6F85004D-B67F-40F5-82B6-C3112CCAB951}"/>
            </a:ext>
          </a:extLst>
        </xdr:cNvPr>
        <xdr:cNvSpPr/>
      </xdr:nvSpPr>
      <xdr:spPr>
        <a:xfrm>
          <a:off x="18707100" y="2046922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0</xdr:colOff>
      <xdr:row>69</xdr:row>
      <xdr:rowOff>40005</xdr:rowOff>
    </xdr:to>
    <xdr:sp macro="" textlink="">
      <xdr:nvSpPr>
        <xdr:cNvPr id="14" name="Shape 4">
          <a:extLst>
            <a:ext uri="{FF2B5EF4-FFF2-40B4-BE49-F238E27FC236}">
              <a16:creationId xmlns:a16="http://schemas.microsoft.com/office/drawing/2014/main" id="{D3B68BEB-BEC9-4278-8AA8-5A89084FF9A8}"/>
            </a:ext>
          </a:extLst>
        </xdr:cNvPr>
        <xdr:cNvSpPr/>
      </xdr:nvSpPr>
      <xdr:spPr>
        <a:xfrm>
          <a:off x="18707100" y="2046922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oneCellAnchor>
    <xdr:from>
      <xdr:col>14</xdr:col>
      <xdr:colOff>0</xdr:colOff>
      <xdr:row>11</xdr:row>
      <xdr:rowOff>0</xdr:rowOff>
    </xdr:from>
    <xdr:ext cx="0" cy="26035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671123CC-DF4A-4EF4-B23A-47C258E51C86}"/>
            </a:ext>
          </a:extLst>
        </xdr:cNvPr>
        <xdr:cNvSpPr/>
      </xdr:nvSpPr>
      <xdr:spPr>
        <a:xfrm>
          <a:off x="18707100" y="30861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14</xdr:col>
      <xdr:colOff>0</xdr:colOff>
      <xdr:row>11</xdr:row>
      <xdr:rowOff>0</xdr:rowOff>
    </xdr:from>
    <xdr:ext cx="0" cy="40005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63D4848F-7739-444A-9E50-6C66DCE9A356}"/>
            </a:ext>
          </a:extLst>
        </xdr:cNvPr>
        <xdr:cNvSpPr/>
      </xdr:nvSpPr>
      <xdr:spPr>
        <a:xfrm>
          <a:off x="18707100" y="30861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LINE\PARC&#195;O\PVS%20PARC&#195;O\C&#243;pia%20de%20Or&#231;amento%20Cal&#231;amento%20parc&#227;o%202405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+ MÃO DE OBRA"/>
      <sheetName val="Composições Próprias"/>
      <sheetName val="Planilha1"/>
      <sheetName val="Memorial"/>
      <sheetName val="CRONOGRAMA"/>
    </sheetNames>
    <sheetDataSet>
      <sheetData sheetId="0"/>
      <sheetData sheetId="1">
        <row r="15">
          <cell r="I15">
            <v>211.54759999999999</v>
          </cell>
          <cell r="J15">
            <v>27.36</v>
          </cell>
        </row>
        <row r="23">
          <cell r="I23">
            <v>14.90108</v>
          </cell>
        </row>
        <row r="36">
          <cell r="I36">
            <v>160.82554499999998</v>
          </cell>
          <cell r="J36">
            <v>226.92000000000002</v>
          </cell>
        </row>
        <row r="49">
          <cell r="I49">
            <v>150.70444000000001</v>
          </cell>
          <cell r="J49">
            <v>69.879620000000003</v>
          </cell>
        </row>
        <row r="58">
          <cell r="I58">
            <v>144.63749999999999</v>
          </cell>
          <cell r="J58">
            <v>17.11</v>
          </cell>
        </row>
        <row r="71">
          <cell r="I71">
            <v>43.570739999999994</v>
          </cell>
          <cell r="J71">
            <v>54.436790000000002</v>
          </cell>
        </row>
        <row r="83">
          <cell r="I83">
            <v>18.113223652173911</v>
          </cell>
          <cell r="J83">
            <v>31.020900000000001</v>
          </cell>
        </row>
        <row r="92">
          <cell r="I92">
            <v>42.66</v>
          </cell>
          <cell r="J92">
            <v>8.1514740000000003</v>
          </cell>
        </row>
        <row r="101">
          <cell r="I101">
            <v>42.66</v>
          </cell>
          <cell r="J101">
            <v>8.1514740000000003</v>
          </cell>
        </row>
        <row r="111">
          <cell r="J111">
            <v>3.2752500000000002</v>
          </cell>
        </row>
      </sheetData>
      <sheetData sheetId="2">
        <row r="24">
          <cell r="F24">
            <v>0.78750000000000009</v>
          </cell>
        </row>
      </sheetData>
      <sheetData sheetId="3">
        <row r="5">
          <cell r="E5">
            <v>320</v>
          </cell>
        </row>
        <row r="8">
          <cell r="E8">
            <v>320</v>
          </cell>
        </row>
        <row r="15">
          <cell r="E15">
            <v>320</v>
          </cell>
        </row>
        <row r="17">
          <cell r="E17">
            <v>10</v>
          </cell>
        </row>
        <row r="19">
          <cell r="E19">
            <v>309</v>
          </cell>
        </row>
        <row r="21">
          <cell r="E21">
            <v>19.2</v>
          </cell>
        </row>
        <row r="23">
          <cell r="E23">
            <v>593.28</v>
          </cell>
        </row>
        <row r="25">
          <cell r="E25">
            <v>320</v>
          </cell>
        </row>
        <row r="27">
          <cell r="E27">
            <v>368</v>
          </cell>
        </row>
        <row r="32">
          <cell r="E32">
            <v>10</v>
          </cell>
        </row>
        <row r="34">
          <cell r="E34">
            <v>4.09</v>
          </cell>
        </row>
        <row r="59">
          <cell r="E59">
            <v>5.64</v>
          </cell>
        </row>
        <row r="61">
          <cell r="E61">
            <v>11.28</v>
          </cell>
        </row>
        <row r="67">
          <cell r="E67">
            <v>3.2</v>
          </cell>
        </row>
        <row r="69">
          <cell r="E69">
            <v>10</v>
          </cell>
        </row>
        <row r="71">
          <cell r="E71">
            <v>5.4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08CF1-BC68-4E89-932F-43750BEB1211}">
  <sheetPr>
    <pageSetUpPr fitToPage="1"/>
  </sheetPr>
  <dimension ref="B1:AO211"/>
  <sheetViews>
    <sheetView tabSelected="1" topLeftCell="E1" zoomScale="80" zoomScaleNormal="80" workbookViewId="0">
      <pane ySplit="7" topLeftCell="A62" activePane="bottomLeft" state="frozen"/>
      <selection pane="bottomLeft" activeCell="M83" sqref="M83"/>
    </sheetView>
  </sheetViews>
  <sheetFormatPr defaultRowHeight="12.75" x14ac:dyDescent="0.25"/>
  <cols>
    <col min="1" max="1" width="3.7109375" style="3" customWidth="1"/>
    <col min="2" max="2" width="8.42578125" style="54" customWidth="1"/>
    <col min="3" max="3" width="10" style="55" customWidth="1"/>
    <col min="4" max="4" width="120.7109375" style="3" customWidth="1"/>
    <col min="5" max="5" width="10.85546875" style="56" customWidth="1"/>
    <col min="6" max="6" width="8" style="9" customWidth="1"/>
    <col min="7" max="9" width="13.7109375" style="57" customWidth="1"/>
    <col min="10" max="10" width="15.85546875" style="57" customWidth="1"/>
    <col min="11" max="11" width="10.5703125" style="57" customWidth="1"/>
    <col min="12" max="12" width="14.7109375" style="57" customWidth="1"/>
    <col min="13" max="14" width="18.28515625" style="57" bestFit="1" customWidth="1"/>
    <col min="15" max="15" width="28.140625" style="3" customWidth="1"/>
    <col min="16" max="17" width="11.5703125" style="3" customWidth="1"/>
    <col min="18" max="18" width="11.140625" style="3" customWidth="1"/>
    <col min="19" max="16384" width="9.140625" style="3"/>
  </cols>
  <sheetData>
    <row r="1" spans="2:41" ht="21.75" customHeight="1" x14ac:dyDescent="0.25">
      <c r="B1" s="58" t="s">
        <v>154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  <c r="O1" s="1"/>
      <c r="P1" s="2"/>
      <c r="Q1" s="2"/>
      <c r="R1" s="2"/>
      <c r="S1" s="2"/>
      <c r="T1" s="2"/>
      <c r="U1" s="2"/>
      <c r="V1" s="2"/>
      <c r="W1" s="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2:41" ht="19.5" customHeight="1" x14ac:dyDescent="0.25">
      <c r="B2" s="61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  <c r="O2" s="1"/>
      <c r="P2" s="2"/>
      <c r="Q2" s="2"/>
      <c r="R2" s="2"/>
      <c r="S2" s="2"/>
      <c r="T2" s="2"/>
      <c r="U2" s="2"/>
      <c r="V2" s="2"/>
      <c r="W2" s="2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2:41" ht="22.5" customHeight="1" x14ac:dyDescent="0.25">
      <c r="B3" s="64" t="s">
        <v>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4"/>
      <c r="P3" s="5"/>
      <c r="Q3" s="5"/>
      <c r="R3" s="5"/>
      <c r="S3" s="5"/>
      <c r="T3" s="5"/>
      <c r="U3" s="5"/>
      <c r="V3" s="5"/>
      <c r="W3" s="5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1"/>
      <c r="AK3" s="1"/>
      <c r="AL3" s="1"/>
      <c r="AM3" s="1"/>
      <c r="AN3" s="1"/>
      <c r="AO3" s="1"/>
    </row>
    <row r="4" spans="2:41" ht="21" customHeight="1" x14ac:dyDescent="0.25">
      <c r="B4" s="67" t="s">
        <v>2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  <c r="O4" s="4"/>
      <c r="P4" s="5"/>
      <c r="Q4" s="5"/>
      <c r="R4" s="5"/>
      <c r="S4" s="5"/>
      <c r="T4" s="5"/>
      <c r="U4" s="5"/>
      <c r="V4" s="5"/>
      <c r="W4" s="5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1"/>
      <c r="AK4" s="1"/>
      <c r="AL4" s="1"/>
      <c r="AM4" s="1"/>
      <c r="AN4" s="1"/>
      <c r="AO4" s="1"/>
    </row>
    <row r="5" spans="2:41" ht="14.25" customHeight="1" x14ac:dyDescent="0.25">
      <c r="B5" s="70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2"/>
      <c r="O5" s="4"/>
      <c r="P5" s="5"/>
      <c r="Q5" s="5"/>
      <c r="R5" s="5"/>
      <c r="S5" s="5"/>
      <c r="T5" s="5"/>
      <c r="U5" s="5"/>
      <c r="V5" s="5"/>
      <c r="W5" s="5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1"/>
      <c r="AK5" s="1"/>
      <c r="AL5" s="1"/>
      <c r="AM5" s="1"/>
      <c r="AN5" s="1"/>
      <c r="AO5" s="1"/>
    </row>
    <row r="6" spans="2:41" ht="15.95" customHeight="1" x14ac:dyDescent="0.25">
      <c r="B6" s="76" t="s">
        <v>3</v>
      </c>
      <c r="C6" s="77" t="s">
        <v>4</v>
      </c>
      <c r="D6" s="76" t="s">
        <v>5</v>
      </c>
      <c r="E6" s="76" t="s">
        <v>6</v>
      </c>
      <c r="F6" s="76" t="s">
        <v>7</v>
      </c>
      <c r="G6" s="75" t="s">
        <v>8</v>
      </c>
      <c r="H6" s="75"/>
      <c r="I6" s="75"/>
      <c r="J6" s="75" t="s">
        <v>9</v>
      </c>
      <c r="K6" s="75" t="s">
        <v>10</v>
      </c>
      <c r="L6" s="75" t="s">
        <v>11</v>
      </c>
      <c r="M6" s="75"/>
      <c r="N6" s="75"/>
      <c r="O6" s="4"/>
      <c r="P6" s="5"/>
      <c r="Q6" s="5"/>
      <c r="R6" s="5"/>
      <c r="S6" s="5"/>
      <c r="T6" s="5"/>
      <c r="U6" s="5"/>
      <c r="V6" s="5"/>
      <c r="W6" s="5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1"/>
      <c r="AK6" s="1"/>
      <c r="AL6" s="1"/>
      <c r="AM6" s="1"/>
      <c r="AN6" s="1"/>
      <c r="AO6" s="1"/>
    </row>
    <row r="7" spans="2:41" s="9" customFormat="1" ht="50.25" customHeight="1" x14ac:dyDescent="0.25">
      <c r="B7" s="76"/>
      <c r="C7" s="77"/>
      <c r="D7" s="76"/>
      <c r="E7" s="76"/>
      <c r="F7" s="76"/>
      <c r="G7" s="6" t="s">
        <v>12</v>
      </c>
      <c r="H7" s="6" t="s">
        <v>13</v>
      </c>
      <c r="I7" s="6" t="s">
        <v>14</v>
      </c>
      <c r="J7" s="75"/>
      <c r="K7" s="75"/>
      <c r="L7" s="6" t="s">
        <v>15</v>
      </c>
      <c r="M7" s="6" t="s">
        <v>16</v>
      </c>
      <c r="N7" s="6" t="s">
        <v>17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8"/>
      <c r="AK7" s="8"/>
      <c r="AL7" s="8"/>
      <c r="AM7" s="8"/>
      <c r="AN7" s="8"/>
      <c r="AO7" s="8"/>
    </row>
    <row r="8" spans="2:41" ht="20.25" customHeight="1" x14ac:dyDescent="0.25">
      <c r="B8" s="10">
        <v>1</v>
      </c>
      <c r="C8" s="11" t="s">
        <v>18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2"/>
      <c r="O8" s="13"/>
      <c r="P8" s="13"/>
      <c r="Q8" s="13"/>
      <c r="R8" s="13"/>
      <c r="S8" s="13"/>
      <c r="T8" s="13"/>
      <c r="U8" s="13"/>
      <c r="V8" s="13"/>
      <c r="W8" s="5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1"/>
      <c r="AK8" s="1"/>
      <c r="AL8" s="1"/>
      <c r="AM8" s="1"/>
      <c r="AN8" s="1"/>
      <c r="AO8" s="1"/>
    </row>
    <row r="9" spans="2:41" ht="18.75" customHeight="1" x14ac:dyDescent="0.25">
      <c r="B9" s="14" t="s">
        <v>19</v>
      </c>
      <c r="C9" s="15" t="s">
        <v>20</v>
      </c>
      <c r="D9" s="16" t="s">
        <v>21</v>
      </c>
      <c r="E9" s="17">
        <v>3</v>
      </c>
      <c r="F9" s="18" t="s">
        <v>22</v>
      </c>
      <c r="G9" s="19">
        <f>'[1]Composições Próprias'!I15</f>
        <v>211.54759999999999</v>
      </c>
      <c r="H9" s="19">
        <f>'[1]Composições Próprias'!J15</f>
        <v>27.36</v>
      </c>
      <c r="I9" s="19">
        <f t="shared" ref="I9:I10" si="0">G9+H9</f>
        <v>238.9076</v>
      </c>
      <c r="J9" s="20">
        <f t="shared" ref="J9:J10" si="1">ROUND(I9*E9,2)</f>
        <v>716.72</v>
      </c>
      <c r="K9" s="21">
        <v>0.24390000000000001</v>
      </c>
      <c r="L9" s="20">
        <f t="shared" ref="L9:L10" si="2">ROUND((1+K9)*E9*G9,2)</f>
        <v>789.43</v>
      </c>
      <c r="M9" s="20">
        <f t="shared" ref="M9:M10" si="3">ROUND((1+K9)*E9*H9,2)</f>
        <v>102.1</v>
      </c>
      <c r="N9" s="20">
        <f>ROUND(L9+M9,2)</f>
        <v>891.53</v>
      </c>
      <c r="O9" s="13"/>
      <c r="P9" s="13"/>
      <c r="Q9" s="13"/>
      <c r="R9" s="13"/>
      <c r="S9" s="13"/>
      <c r="T9" s="13"/>
      <c r="U9" s="13"/>
      <c r="V9" s="13"/>
      <c r="W9" s="5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1"/>
      <c r="AK9" s="1"/>
      <c r="AL9" s="1"/>
      <c r="AM9" s="1"/>
      <c r="AN9" s="1"/>
      <c r="AO9" s="1"/>
    </row>
    <row r="10" spans="2:41" ht="18.75" customHeight="1" x14ac:dyDescent="0.25">
      <c r="B10" s="14" t="s">
        <v>23</v>
      </c>
      <c r="C10" s="15">
        <v>99064</v>
      </c>
      <c r="D10" s="16" t="s">
        <v>24</v>
      </c>
      <c r="E10" s="17">
        <f>[1]Memorial!E5</f>
        <v>320</v>
      </c>
      <c r="F10" s="18" t="s">
        <v>22</v>
      </c>
      <c r="G10" s="19">
        <v>0.05</v>
      </c>
      <c r="H10" s="19">
        <v>0.46</v>
      </c>
      <c r="I10" s="19">
        <f t="shared" si="0"/>
        <v>0.51</v>
      </c>
      <c r="J10" s="20">
        <f t="shared" si="1"/>
        <v>163.19999999999999</v>
      </c>
      <c r="K10" s="21">
        <v>0.24390000000000001</v>
      </c>
      <c r="L10" s="20">
        <f t="shared" si="2"/>
        <v>19.899999999999999</v>
      </c>
      <c r="M10" s="20">
        <f t="shared" si="3"/>
        <v>183.1</v>
      </c>
      <c r="N10" s="20">
        <f>ROUND(L10+M10,2)</f>
        <v>203</v>
      </c>
      <c r="O10" s="13"/>
      <c r="P10" s="13"/>
      <c r="Q10" s="13"/>
      <c r="R10" s="13"/>
      <c r="S10" s="13"/>
      <c r="T10" s="13"/>
      <c r="U10" s="13"/>
      <c r="V10" s="13"/>
      <c r="W10" s="5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1"/>
      <c r="AK10" s="1"/>
      <c r="AL10" s="1"/>
      <c r="AM10" s="1"/>
      <c r="AN10" s="1"/>
      <c r="AO10" s="1"/>
    </row>
    <row r="11" spans="2:41" ht="20.25" customHeight="1" x14ac:dyDescent="0.25">
      <c r="B11" s="73" t="s">
        <v>25</v>
      </c>
      <c r="C11" s="74"/>
      <c r="D11" s="74"/>
      <c r="E11" s="74"/>
      <c r="F11" s="74"/>
      <c r="G11" s="74"/>
      <c r="H11" s="74"/>
      <c r="I11" s="74"/>
      <c r="J11" s="74"/>
      <c r="K11" s="74"/>
      <c r="L11" s="22">
        <f>SUM(L9:L10)</f>
        <v>809.32999999999993</v>
      </c>
      <c r="M11" s="22">
        <f>SUM(M9:M10)</f>
        <v>285.2</v>
      </c>
      <c r="N11" s="22">
        <f>SUM(N9:N10)</f>
        <v>1094.53</v>
      </c>
      <c r="O11" s="23">
        <f>SUM(N9:N10)</f>
        <v>1094.53</v>
      </c>
      <c r="P11" s="13"/>
      <c r="Q11" s="13"/>
      <c r="R11" s="13"/>
      <c r="S11" s="13"/>
      <c r="T11" s="13"/>
      <c r="U11" s="13"/>
      <c r="V11" s="13"/>
      <c r="W11" s="5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1"/>
      <c r="AK11" s="1"/>
      <c r="AL11" s="1"/>
      <c r="AM11" s="1"/>
      <c r="AN11" s="1"/>
      <c r="AO11" s="1"/>
    </row>
    <row r="12" spans="2:41" ht="20.25" customHeight="1" x14ac:dyDescent="0.25">
      <c r="B12" s="10">
        <v>2</v>
      </c>
      <c r="C12" s="11" t="s">
        <v>26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/>
      <c r="O12" s="13"/>
      <c r="P12" s="13"/>
      <c r="Q12" s="13"/>
      <c r="R12" s="13"/>
      <c r="S12" s="13"/>
      <c r="T12" s="13"/>
      <c r="U12" s="13"/>
      <c r="V12" s="13"/>
      <c r="W12" s="5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1"/>
      <c r="AK12" s="1"/>
      <c r="AL12" s="1"/>
      <c r="AM12" s="1"/>
      <c r="AN12" s="1"/>
      <c r="AO12" s="1"/>
    </row>
    <row r="13" spans="2:41" ht="20.25" customHeight="1" x14ac:dyDescent="0.25">
      <c r="B13" s="14" t="s">
        <v>27</v>
      </c>
      <c r="C13" s="15">
        <v>98524</v>
      </c>
      <c r="D13" s="24" t="s">
        <v>28</v>
      </c>
      <c r="E13" s="17">
        <f>[1]Memorial!E8</f>
        <v>320</v>
      </c>
      <c r="F13" s="18" t="s">
        <v>22</v>
      </c>
      <c r="G13" s="19">
        <v>0.56000000000000005</v>
      </c>
      <c r="H13" s="20">
        <v>2.09</v>
      </c>
      <c r="I13" s="19">
        <f t="shared" ref="I13:I15" si="4">G13+H13</f>
        <v>2.65</v>
      </c>
      <c r="J13" s="20">
        <f t="shared" ref="J13:J15" si="5">ROUND(I13*E13,2)</f>
        <v>848</v>
      </c>
      <c r="K13" s="21">
        <v>0.24390000000000001</v>
      </c>
      <c r="L13" s="20">
        <f t="shared" ref="L13:L15" si="6">ROUND((1+K13)*E13*G13,2)</f>
        <v>222.91</v>
      </c>
      <c r="M13" s="20">
        <f t="shared" ref="M13:M15" si="7">ROUND((1+K13)*E13*H13,2)</f>
        <v>831.92</v>
      </c>
      <c r="N13" s="20">
        <f t="shared" ref="N13:N15" si="8">ROUND(L13+M13,2)</f>
        <v>1054.83</v>
      </c>
      <c r="O13" s="13"/>
      <c r="P13" s="13"/>
      <c r="Q13" s="13"/>
      <c r="R13" s="13"/>
      <c r="S13" s="13"/>
      <c r="T13" s="13"/>
      <c r="U13" s="13"/>
      <c r="V13" s="13"/>
      <c r="W13" s="5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1"/>
      <c r="AK13" s="1"/>
      <c r="AL13" s="1"/>
      <c r="AM13" s="1"/>
      <c r="AN13" s="1"/>
      <c r="AO13" s="1"/>
    </row>
    <row r="14" spans="2:41" ht="19.5" customHeight="1" x14ac:dyDescent="0.25">
      <c r="B14" s="14" t="s">
        <v>29</v>
      </c>
      <c r="C14" s="15" t="s">
        <v>30</v>
      </c>
      <c r="D14" s="24" t="s">
        <v>31</v>
      </c>
      <c r="E14" s="17">
        <v>50</v>
      </c>
      <c r="F14" s="18" t="s">
        <v>32</v>
      </c>
      <c r="G14" s="19">
        <v>0</v>
      </c>
      <c r="H14" s="20">
        <f>'[1]Composições Próprias'!I23</f>
        <v>14.90108</v>
      </c>
      <c r="I14" s="19">
        <f t="shared" si="4"/>
        <v>14.90108</v>
      </c>
      <c r="J14" s="20">
        <f t="shared" si="5"/>
        <v>745.05</v>
      </c>
      <c r="K14" s="21">
        <v>0.24390000000000001</v>
      </c>
      <c r="L14" s="20">
        <f t="shared" si="6"/>
        <v>0</v>
      </c>
      <c r="M14" s="20">
        <f t="shared" si="7"/>
        <v>926.77</v>
      </c>
      <c r="N14" s="20">
        <f t="shared" si="8"/>
        <v>926.77</v>
      </c>
      <c r="O14" s="13"/>
      <c r="P14" s="13"/>
      <c r="Q14" s="13"/>
      <c r="R14" s="13"/>
      <c r="S14" s="13"/>
      <c r="T14" s="13"/>
      <c r="U14" s="13"/>
      <c r="V14" s="13"/>
      <c r="W14" s="5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1"/>
      <c r="AK14" s="1"/>
      <c r="AL14" s="1"/>
      <c r="AM14" s="1"/>
      <c r="AN14" s="1"/>
      <c r="AO14" s="1"/>
    </row>
    <row r="15" spans="2:41" ht="19.5" customHeight="1" x14ac:dyDescent="0.25">
      <c r="B15" s="14" t="s">
        <v>33</v>
      </c>
      <c r="C15" s="15">
        <v>98525</v>
      </c>
      <c r="D15" s="24" t="s">
        <v>34</v>
      </c>
      <c r="E15" s="17">
        <v>20</v>
      </c>
      <c r="F15" s="18" t="s">
        <v>22</v>
      </c>
      <c r="G15" s="19">
        <v>0.13</v>
      </c>
      <c r="H15" s="20">
        <v>0.19</v>
      </c>
      <c r="I15" s="19">
        <f t="shared" si="4"/>
        <v>0.32</v>
      </c>
      <c r="J15" s="20">
        <f t="shared" si="5"/>
        <v>6.4</v>
      </c>
      <c r="K15" s="21">
        <v>0.24390000000000001</v>
      </c>
      <c r="L15" s="20">
        <f t="shared" si="6"/>
        <v>3.23</v>
      </c>
      <c r="M15" s="20">
        <f t="shared" si="7"/>
        <v>4.7300000000000004</v>
      </c>
      <c r="N15" s="20">
        <f t="shared" si="8"/>
        <v>7.96</v>
      </c>
      <c r="O15" s="23">
        <f>SUM(N13:N15)</f>
        <v>1989.56</v>
      </c>
      <c r="P15" s="13"/>
      <c r="Q15" s="13"/>
      <c r="R15" s="13"/>
      <c r="S15" s="13"/>
      <c r="T15" s="13"/>
      <c r="U15" s="13"/>
      <c r="V15" s="13"/>
      <c r="W15" s="5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1"/>
      <c r="AK15" s="1"/>
      <c r="AL15" s="1"/>
      <c r="AM15" s="1"/>
      <c r="AN15" s="1"/>
      <c r="AO15" s="1"/>
    </row>
    <row r="16" spans="2:41" ht="20.25" customHeight="1" x14ac:dyDescent="0.25">
      <c r="B16" s="73" t="s">
        <v>35</v>
      </c>
      <c r="C16" s="74"/>
      <c r="D16" s="74"/>
      <c r="E16" s="74"/>
      <c r="F16" s="74"/>
      <c r="G16" s="74"/>
      <c r="H16" s="74"/>
      <c r="I16" s="74"/>
      <c r="J16" s="74"/>
      <c r="K16" s="74"/>
      <c r="L16" s="22">
        <f>SUM(L13:L15)</f>
        <v>226.14</v>
      </c>
      <c r="M16" s="22">
        <f>SUM(M13:M15)</f>
        <v>1763.42</v>
      </c>
      <c r="N16" s="22">
        <f>SUM(N13:N15)</f>
        <v>1989.56</v>
      </c>
      <c r="O16" s="13"/>
      <c r="P16" s="13"/>
      <c r="Q16" s="13"/>
      <c r="R16" s="13"/>
      <c r="S16" s="13"/>
      <c r="T16" s="13"/>
      <c r="U16" s="13"/>
      <c r="V16" s="13"/>
      <c r="W16" s="5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1"/>
      <c r="AK16" s="1"/>
      <c r="AL16" s="1"/>
      <c r="AM16" s="1"/>
      <c r="AN16" s="1"/>
      <c r="AO16" s="1"/>
    </row>
    <row r="17" spans="2:41" ht="20.25" customHeight="1" x14ac:dyDescent="0.25">
      <c r="B17" s="10">
        <v>3</v>
      </c>
      <c r="C17" s="11" t="s">
        <v>36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13"/>
      <c r="P17" s="13"/>
      <c r="Q17" s="13"/>
      <c r="R17" s="13"/>
      <c r="S17" s="13"/>
      <c r="T17" s="13"/>
      <c r="U17" s="13"/>
      <c r="V17" s="13"/>
      <c r="W17" s="5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1"/>
      <c r="AK17" s="1"/>
      <c r="AL17" s="1"/>
      <c r="AM17" s="1"/>
      <c r="AN17" s="1"/>
      <c r="AO17" s="1"/>
    </row>
    <row r="18" spans="2:41" ht="20.25" customHeight="1" x14ac:dyDescent="0.25">
      <c r="B18" s="14" t="s">
        <v>37</v>
      </c>
      <c r="C18" s="15">
        <v>100576</v>
      </c>
      <c r="D18" s="16" t="s">
        <v>38</v>
      </c>
      <c r="E18" s="17">
        <f>[1]Memorial!E15</f>
        <v>320</v>
      </c>
      <c r="F18" s="18" t="s">
        <v>22</v>
      </c>
      <c r="G18" s="19">
        <v>0.88</v>
      </c>
      <c r="H18" s="19">
        <v>0.78</v>
      </c>
      <c r="I18" s="19">
        <f t="shared" ref="I18:I24" si="9">G18+H18</f>
        <v>1.6600000000000001</v>
      </c>
      <c r="J18" s="20">
        <f t="shared" ref="J18:J24" si="10">ROUND(I18*E18,2)</f>
        <v>531.20000000000005</v>
      </c>
      <c r="K18" s="21">
        <v>0.24390000000000001</v>
      </c>
      <c r="L18" s="20">
        <f t="shared" ref="L18:L24" si="11">ROUND((1+K18)*E18*G18,2)</f>
        <v>350.28</v>
      </c>
      <c r="M18" s="20">
        <f t="shared" ref="M18:M24" si="12">ROUND((1+K18)*E18*H18,2)</f>
        <v>310.48</v>
      </c>
      <c r="N18" s="20">
        <f t="shared" ref="N18:N24" si="13">ROUND(L18+M18,2)</f>
        <v>660.76</v>
      </c>
    </row>
    <row r="19" spans="2:41" ht="20.25" customHeight="1" x14ac:dyDescent="0.25">
      <c r="B19" s="14" t="s">
        <v>39</v>
      </c>
      <c r="C19" s="15">
        <v>94319</v>
      </c>
      <c r="D19" s="16" t="s">
        <v>40</v>
      </c>
      <c r="E19" s="17">
        <f>[1]Memorial!E17</f>
        <v>10</v>
      </c>
      <c r="F19" s="18" t="s">
        <v>41</v>
      </c>
      <c r="G19" s="19">
        <f>1.12+19.18</f>
        <v>20.3</v>
      </c>
      <c r="H19" s="19">
        <v>19.489999999999998</v>
      </c>
      <c r="I19" s="19">
        <f t="shared" si="9"/>
        <v>39.79</v>
      </c>
      <c r="J19" s="20">
        <f t="shared" si="10"/>
        <v>397.9</v>
      </c>
      <c r="K19" s="21">
        <v>0.24390000000000001</v>
      </c>
      <c r="L19" s="20">
        <f t="shared" si="11"/>
        <v>252.51</v>
      </c>
      <c r="M19" s="20">
        <f t="shared" si="12"/>
        <v>242.44</v>
      </c>
      <c r="N19" s="20">
        <f t="shared" si="13"/>
        <v>494.95</v>
      </c>
    </row>
    <row r="20" spans="2:41" ht="20.25" customHeight="1" x14ac:dyDescent="0.25">
      <c r="B20" s="14" t="s">
        <v>42</v>
      </c>
      <c r="C20" s="15">
        <v>95878</v>
      </c>
      <c r="D20" s="16" t="s">
        <v>43</v>
      </c>
      <c r="E20" s="17">
        <f>[1]Memorial!E19</f>
        <v>309</v>
      </c>
      <c r="F20" s="18" t="s">
        <v>44</v>
      </c>
      <c r="G20" s="19">
        <v>0.91</v>
      </c>
      <c r="H20" s="19">
        <v>0.14000000000000001</v>
      </c>
      <c r="I20" s="19">
        <f t="shared" si="9"/>
        <v>1.05</v>
      </c>
      <c r="J20" s="20">
        <f t="shared" si="10"/>
        <v>324.45</v>
      </c>
      <c r="K20" s="21">
        <v>0.24390000000000001</v>
      </c>
      <c r="L20" s="20">
        <f t="shared" si="11"/>
        <v>349.77</v>
      </c>
      <c r="M20" s="20">
        <f t="shared" si="12"/>
        <v>53.81</v>
      </c>
      <c r="N20" s="20">
        <f t="shared" si="13"/>
        <v>403.58</v>
      </c>
    </row>
    <row r="21" spans="2:41" ht="30.75" customHeight="1" x14ac:dyDescent="0.25">
      <c r="B21" s="14" t="s">
        <v>45</v>
      </c>
      <c r="C21" s="15">
        <v>96396</v>
      </c>
      <c r="D21" s="16" t="s">
        <v>46</v>
      </c>
      <c r="E21" s="17">
        <f>[1]Memorial!E21</f>
        <v>19.2</v>
      </c>
      <c r="F21" s="18" t="s">
        <v>41</v>
      </c>
      <c r="G21" s="19">
        <v>86.5</v>
      </c>
      <c r="H21" s="19">
        <v>4.2300000000000004</v>
      </c>
      <c r="I21" s="25">
        <f t="shared" si="9"/>
        <v>90.73</v>
      </c>
      <c r="J21" s="20">
        <f t="shared" si="10"/>
        <v>1742.02</v>
      </c>
      <c r="K21" s="21">
        <v>0.24390000000000001</v>
      </c>
      <c r="L21" s="20">
        <f t="shared" si="11"/>
        <v>2065.87</v>
      </c>
      <c r="M21" s="20">
        <f t="shared" si="12"/>
        <v>101.02</v>
      </c>
      <c r="N21" s="20">
        <f t="shared" si="13"/>
        <v>2166.89</v>
      </c>
      <c r="O21" s="26"/>
      <c r="P21" s="13"/>
      <c r="Q21" s="13"/>
      <c r="R21" s="13"/>
      <c r="S21" s="13"/>
      <c r="T21" s="13"/>
      <c r="U21" s="13"/>
      <c r="V21" s="13"/>
      <c r="W21" s="5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1"/>
      <c r="AK21" s="1"/>
      <c r="AL21" s="1"/>
      <c r="AM21" s="1"/>
      <c r="AN21" s="1"/>
      <c r="AO21" s="1"/>
    </row>
    <row r="22" spans="2:41" ht="20.25" customHeight="1" x14ac:dyDescent="0.25">
      <c r="B22" s="14" t="s">
        <v>47</v>
      </c>
      <c r="C22" s="15">
        <v>95878</v>
      </c>
      <c r="D22" s="16" t="s">
        <v>43</v>
      </c>
      <c r="E22" s="17">
        <f>[1]Memorial!E23</f>
        <v>593.28</v>
      </c>
      <c r="F22" s="18" t="s">
        <v>44</v>
      </c>
      <c r="G22" s="19">
        <v>0.91</v>
      </c>
      <c r="H22" s="19">
        <v>0.14000000000000001</v>
      </c>
      <c r="I22" s="19">
        <f t="shared" si="9"/>
        <v>1.05</v>
      </c>
      <c r="J22" s="20">
        <f t="shared" si="10"/>
        <v>622.94000000000005</v>
      </c>
      <c r="K22" s="21">
        <v>0.24390000000000001</v>
      </c>
      <c r="L22" s="20">
        <f t="shared" si="11"/>
        <v>671.56</v>
      </c>
      <c r="M22" s="20">
        <f t="shared" si="12"/>
        <v>103.32</v>
      </c>
      <c r="N22" s="20">
        <f t="shared" si="13"/>
        <v>774.88</v>
      </c>
    </row>
    <row r="23" spans="2:41" ht="36.75" customHeight="1" x14ac:dyDescent="0.25">
      <c r="B23" s="14" t="s">
        <v>48</v>
      </c>
      <c r="C23" s="15">
        <v>92396</v>
      </c>
      <c r="D23" s="16" t="s">
        <v>49</v>
      </c>
      <c r="E23" s="17">
        <f>[1]Memorial!E25</f>
        <v>320</v>
      </c>
      <c r="F23" s="18" t="s">
        <v>22</v>
      </c>
      <c r="G23" s="19">
        <v>40.869999999999997</v>
      </c>
      <c r="H23" s="19">
        <v>11.1</v>
      </c>
      <c r="I23" s="19">
        <f t="shared" si="9"/>
        <v>51.97</v>
      </c>
      <c r="J23" s="20">
        <f t="shared" si="10"/>
        <v>16630.400000000001</v>
      </c>
      <c r="K23" s="21">
        <v>0.24390000000000001</v>
      </c>
      <c r="L23" s="20">
        <f t="shared" si="11"/>
        <v>16268.22</v>
      </c>
      <c r="M23" s="20">
        <f t="shared" si="12"/>
        <v>4418.33</v>
      </c>
      <c r="N23" s="20">
        <f t="shared" si="13"/>
        <v>20686.55</v>
      </c>
    </row>
    <row r="24" spans="2:41" ht="46.5" customHeight="1" x14ac:dyDescent="0.25">
      <c r="B24" s="14" t="s">
        <v>50</v>
      </c>
      <c r="C24" s="15">
        <v>94273</v>
      </c>
      <c r="D24" s="16" t="s">
        <v>51</v>
      </c>
      <c r="E24" s="17">
        <f>[1]Memorial!E27</f>
        <v>368</v>
      </c>
      <c r="F24" s="18" t="s">
        <v>32</v>
      </c>
      <c r="G24" s="19">
        <v>25.56</v>
      </c>
      <c r="H24" s="19">
        <v>11.76</v>
      </c>
      <c r="I24" s="19">
        <f t="shared" si="9"/>
        <v>37.32</v>
      </c>
      <c r="J24" s="20">
        <f t="shared" si="10"/>
        <v>13733.76</v>
      </c>
      <c r="K24" s="21">
        <v>0.24390000000000001</v>
      </c>
      <c r="L24" s="20">
        <f t="shared" si="11"/>
        <v>11700.22</v>
      </c>
      <c r="M24" s="20">
        <f t="shared" si="12"/>
        <v>5383.2</v>
      </c>
      <c r="N24" s="20">
        <f t="shared" si="13"/>
        <v>17083.419999999998</v>
      </c>
      <c r="O24" s="27">
        <f>SUM(N18:N24)</f>
        <v>42271.03</v>
      </c>
    </row>
    <row r="25" spans="2:41" ht="20.25" customHeight="1" x14ac:dyDescent="0.25">
      <c r="B25" s="73" t="s">
        <v>52</v>
      </c>
      <c r="C25" s="74"/>
      <c r="D25" s="74"/>
      <c r="E25" s="74"/>
      <c r="F25" s="74"/>
      <c r="G25" s="74"/>
      <c r="H25" s="74"/>
      <c r="I25" s="74"/>
      <c r="J25" s="74"/>
      <c r="K25" s="74"/>
      <c r="L25" s="22">
        <f>SUM(L18:L24)</f>
        <v>31658.43</v>
      </c>
      <c r="M25" s="22">
        <f>SUM(M18:M24)</f>
        <v>10612.599999999999</v>
      </c>
      <c r="N25" s="22">
        <f>SUM(N18:N24)</f>
        <v>42271.03</v>
      </c>
    </row>
    <row r="26" spans="2:41" ht="20.25" customHeight="1" x14ac:dyDescent="0.25">
      <c r="B26" s="10">
        <v>4</v>
      </c>
      <c r="C26" s="11" t="s">
        <v>53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  <c r="O26" s="13"/>
      <c r="P26" s="13"/>
      <c r="Q26" s="13"/>
      <c r="R26" s="13"/>
      <c r="S26" s="13"/>
      <c r="T26" s="13"/>
      <c r="U26" s="13"/>
      <c r="V26" s="13"/>
      <c r="W26" s="5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1"/>
      <c r="AK26" s="1"/>
      <c r="AL26" s="1"/>
      <c r="AM26" s="1"/>
      <c r="AN26" s="1"/>
      <c r="AO26" s="1"/>
    </row>
    <row r="27" spans="2:41" ht="19.5" customHeight="1" x14ac:dyDescent="0.25">
      <c r="B27" s="14" t="s">
        <v>54</v>
      </c>
      <c r="C27" s="15">
        <v>83693</v>
      </c>
      <c r="D27" s="24" t="s">
        <v>55</v>
      </c>
      <c r="E27" s="17">
        <f>[1]Memorial!E32</f>
        <v>10</v>
      </c>
      <c r="F27" s="18" t="s">
        <v>22</v>
      </c>
      <c r="G27" s="19">
        <v>1.1100000000000001</v>
      </c>
      <c r="H27" s="19">
        <v>2.58</v>
      </c>
      <c r="I27" s="25">
        <f t="shared" ref="I27:I31" si="14">G27+H27</f>
        <v>3.6900000000000004</v>
      </c>
      <c r="J27" s="20">
        <f t="shared" ref="J27:J29" si="15">ROUND(I27*E27,2)</f>
        <v>36.9</v>
      </c>
      <c r="K27" s="21">
        <v>0.24390000000000001</v>
      </c>
      <c r="L27" s="20">
        <f t="shared" ref="L27:L29" si="16">ROUND((1+K27)*E27*G27,2)</f>
        <v>13.81</v>
      </c>
      <c r="M27" s="20">
        <f t="shared" ref="M27:M29" si="17">ROUND((1+K27)*E27*H27,2)</f>
        <v>32.090000000000003</v>
      </c>
      <c r="N27" s="20">
        <f t="shared" ref="N27:N31" si="18">ROUND(L27+M27,2)</f>
        <v>45.9</v>
      </c>
      <c r="O27" s="13"/>
      <c r="P27" s="13"/>
      <c r="Q27" s="13"/>
      <c r="R27" s="13"/>
      <c r="S27" s="13"/>
      <c r="T27" s="13"/>
      <c r="U27" s="13"/>
      <c r="V27" s="13"/>
      <c r="W27" s="5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1"/>
      <c r="AK27" s="1"/>
      <c r="AL27" s="1"/>
      <c r="AM27" s="1"/>
      <c r="AN27" s="1"/>
      <c r="AO27" s="1"/>
    </row>
    <row r="28" spans="2:41" ht="33.75" customHeight="1" x14ac:dyDescent="0.25">
      <c r="B28" s="14" t="s">
        <v>56</v>
      </c>
      <c r="C28" s="15">
        <v>94993</v>
      </c>
      <c r="D28" s="24" t="s">
        <v>57</v>
      </c>
      <c r="E28" s="17">
        <f>[1]Memorial!E34</f>
        <v>4.09</v>
      </c>
      <c r="F28" s="18" t="s">
        <v>22</v>
      </c>
      <c r="G28" s="19">
        <v>74.03</v>
      </c>
      <c r="H28" s="19">
        <v>7.37</v>
      </c>
      <c r="I28" s="25">
        <f t="shared" si="14"/>
        <v>81.400000000000006</v>
      </c>
      <c r="J28" s="20">
        <f t="shared" si="15"/>
        <v>332.93</v>
      </c>
      <c r="K28" s="21">
        <v>0.24390000000000001</v>
      </c>
      <c r="L28" s="20">
        <f t="shared" si="16"/>
        <v>376.63</v>
      </c>
      <c r="M28" s="20">
        <f t="shared" si="17"/>
        <v>37.5</v>
      </c>
      <c r="N28" s="20">
        <f t="shared" si="18"/>
        <v>414.13</v>
      </c>
      <c r="O28" s="13"/>
      <c r="P28" s="13"/>
      <c r="Q28" s="13"/>
      <c r="R28" s="13"/>
      <c r="S28" s="13"/>
      <c r="T28" s="13"/>
      <c r="U28" s="13"/>
      <c r="V28" s="13"/>
      <c r="W28" s="5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1"/>
      <c r="AK28" s="1"/>
      <c r="AL28" s="1"/>
      <c r="AM28" s="1"/>
      <c r="AN28" s="1"/>
      <c r="AO28" s="1"/>
    </row>
    <row r="29" spans="2:41" s="1" customFormat="1" ht="20.25" customHeight="1" x14ac:dyDescent="0.25">
      <c r="B29" s="14" t="s">
        <v>58</v>
      </c>
      <c r="C29" s="28" t="s">
        <v>59</v>
      </c>
      <c r="D29" s="24" t="s">
        <v>60</v>
      </c>
      <c r="E29" s="17">
        <v>2</v>
      </c>
      <c r="F29" s="29" t="s">
        <v>7</v>
      </c>
      <c r="G29" s="30">
        <f>'[1]Composições Próprias'!I36</f>
        <v>160.82554499999998</v>
      </c>
      <c r="H29" s="30">
        <f>'[1]Composições Próprias'!J36</f>
        <v>226.92000000000002</v>
      </c>
      <c r="I29" s="31">
        <f t="shared" si="14"/>
        <v>387.74554499999999</v>
      </c>
      <c r="J29" s="32">
        <f t="shared" si="15"/>
        <v>775.49</v>
      </c>
      <c r="K29" s="33">
        <v>0.24390000000000001</v>
      </c>
      <c r="L29" s="32">
        <f t="shared" si="16"/>
        <v>400.1</v>
      </c>
      <c r="M29" s="32">
        <f t="shared" si="17"/>
        <v>564.53</v>
      </c>
      <c r="N29" s="32">
        <f t="shared" si="18"/>
        <v>964.63</v>
      </c>
      <c r="O29" s="13"/>
      <c r="P29" s="13"/>
      <c r="Q29" s="13"/>
      <c r="R29" s="13"/>
      <c r="S29" s="13"/>
      <c r="T29" s="13"/>
      <c r="U29" s="13"/>
      <c r="V29" s="13"/>
      <c r="W29" s="5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2:41" ht="33" customHeight="1" x14ac:dyDescent="0.25">
      <c r="B30" s="14" t="s">
        <v>61</v>
      </c>
      <c r="C30" s="15" t="s">
        <v>62</v>
      </c>
      <c r="D30" s="24" t="s">
        <v>63</v>
      </c>
      <c r="E30" s="17">
        <v>30</v>
      </c>
      <c r="F30" s="18" t="s">
        <v>32</v>
      </c>
      <c r="G30" s="19">
        <v>133.55000000000001</v>
      </c>
      <c r="H30" s="19">
        <v>3.48</v>
      </c>
      <c r="I30" s="19">
        <f t="shared" si="14"/>
        <v>137.03</v>
      </c>
      <c r="J30" s="20">
        <f>ROUND(I30*E30,2)</f>
        <v>4110.8999999999996</v>
      </c>
      <c r="K30" s="21">
        <v>0.24390000000000001</v>
      </c>
      <c r="L30" s="20">
        <f>ROUND((1+K30)*E30*G30,2)</f>
        <v>4983.6899999999996</v>
      </c>
      <c r="M30" s="20">
        <f>ROUND((1+K30)*E30*H30,2)</f>
        <v>129.86000000000001</v>
      </c>
      <c r="N30" s="20">
        <f t="shared" si="18"/>
        <v>5113.55</v>
      </c>
    </row>
    <row r="31" spans="2:41" ht="37.5" customHeight="1" x14ac:dyDescent="0.25">
      <c r="B31" s="14" t="s">
        <v>64</v>
      </c>
      <c r="C31" s="15" t="s">
        <v>65</v>
      </c>
      <c r="D31" s="24" t="s">
        <v>66</v>
      </c>
      <c r="E31" s="17">
        <v>5</v>
      </c>
      <c r="F31" s="18" t="s">
        <v>7</v>
      </c>
      <c r="G31" s="19">
        <v>122.93</v>
      </c>
      <c r="H31" s="19">
        <v>15.92</v>
      </c>
      <c r="I31" s="19">
        <f t="shared" si="14"/>
        <v>138.85</v>
      </c>
      <c r="J31" s="20">
        <f>ROUND(I31*E31,2)</f>
        <v>694.25</v>
      </c>
      <c r="K31" s="21">
        <v>0.24390000000000001</v>
      </c>
      <c r="L31" s="20">
        <f>ROUND((1+K31)*E31*G31,2)</f>
        <v>764.56</v>
      </c>
      <c r="M31" s="20">
        <f>ROUND((1+K31)*E31*H31,2)</f>
        <v>99.01</v>
      </c>
      <c r="N31" s="20">
        <f t="shared" si="18"/>
        <v>863.57</v>
      </c>
      <c r="O31" s="27">
        <f>SUM(N27:N31)</f>
        <v>7401.78</v>
      </c>
    </row>
    <row r="32" spans="2:41" ht="20.25" customHeight="1" x14ac:dyDescent="0.25">
      <c r="B32" s="73" t="s">
        <v>67</v>
      </c>
      <c r="C32" s="74"/>
      <c r="D32" s="74"/>
      <c r="E32" s="74"/>
      <c r="F32" s="74"/>
      <c r="G32" s="74"/>
      <c r="H32" s="74"/>
      <c r="I32" s="74"/>
      <c r="J32" s="74"/>
      <c r="K32" s="74"/>
      <c r="L32" s="22">
        <f>SUM(L27:L31)</f>
        <v>6538.7899999999991</v>
      </c>
      <c r="M32" s="22">
        <f>SUM(M27:M31)</f>
        <v>862.99</v>
      </c>
      <c r="N32" s="22">
        <f>SUM(N27:N31)</f>
        <v>7401.78</v>
      </c>
      <c r="O32" s="13"/>
      <c r="P32" s="13"/>
      <c r="Q32" s="13"/>
      <c r="R32" s="13"/>
      <c r="S32" s="13"/>
      <c r="T32" s="13"/>
      <c r="U32" s="13"/>
      <c r="V32" s="13"/>
      <c r="W32" s="5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1"/>
      <c r="AK32" s="1"/>
      <c r="AL32" s="1"/>
      <c r="AM32" s="1"/>
      <c r="AN32" s="1"/>
      <c r="AO32" s="1"/>
    </row>
    <row r="33" spans="2:41" ht="20.25" customHeight="1" x14ac:dyDescent="0.25">
      <c r="B33" s="10">
        <v>5</v>
      </c>
      <c r="C33" s="11" t="s">
        <v>68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2"/>
      <c r="O33" s="13"/>
      <c r="P33" s="13"/>
      <c r="Q33" s="13"/>
      <c r="R33" s="13"/>
      <c r="S33" s="13"/>
      <c r="T33" s="13"/>
      <c r="U33" s="13"/>
      <c r="V33" s="13"/>
      <c r="W33" s="5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1"/>
      <c r="AK33" s="1"/>
      <c r="AL33" s="1"/>
      <c r="AM33" s="1"/>
      <c r="AN33" s="1"/>
      <c r="AO33" s="1"/>
    </row>
    <row r="34" spans="2:41" ht="35.25" customHeight="1" x14ac:dyDescent="0.25">
      <c r="B34" s="14" t="s">
        <v>69</v>
      </c>
      <c r="C34" s="15">
        <v>94962</v>
      </c>
      <c r="D34" s="24" t="s">
        <v>70</v>
      </c>
      <c r="E34" s="17">
        <v>0.19</v>
      </c>
      <c r="F34" s="18" t="s">
        <v>41</v>
      </c>
      <c r="G34" s="19">
        <v>232.39</v>
      </c>
      <c r="H34" s="19">
        <v>55.75</v>
      </c>
      <c r="I34" s="19">
        <f t="shared" ref="I34:I50" si="19">G34+H34</f>
        <v>288.14</v>
      </c>
      <c r="J34" s="20">
        <f>ROUND(I34*E34,2)</f>
        <v>54.75</v>
      </c>
      <c r="K34" s="21">
        <v>0.24390000000000001</v>
      </c>
      <c r="L34" s="20">
        <f>ROUND((1+K34)*E34*G34,2)</f>
        <v>54.92</v>
      </c>
      <c r="M34" s="20">
        <f>ROUND((1+K34)*E34*H34,2)</f>
        <v>13.18</v>
      </c>
      <c r="N34" s="20">
        <f t="shared" ref="N34:N50" si="20">ROUND(L34+M34,2)</f>
        <v>68.099999999999994</v>
      </c>
      <c r="O34" s="13"/>
      <c r="P34" s="13"/>
      <c r="Q34" s="13"/>
      <c r="R34" s="13"/>
      <c r="S34" s="13"/>
      <c r="T34" s="13"/>
      <c r="U34" s="13"/>
      <c r="V34" s="13"/>
      <c r="W34" s="5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1"/>
      <c r="AK34" s="1"/>
      <c r="AL34" s="1"/>
      <c r="AM34" s="1"/>
      <c r="AN34" s="1"/>
      <c r="AO34" s="1"/>
    </row>
    <row r="35" spans="2:41" ht="20.25" customHeight="1" x14ac:dyDescent="0.25">
      <c r="B35" s="14" t="s">
        <v>71</v>
      </c>
      <c r="C35" s="15">
        <v>96995</v>
      </c>
      <c r="D35" s="24" t="s">
        <v>72</v>
      </c>
      <c r="E35" s="17">
        <v>0.63</v>
      </c>
      <c r="F35" s="18" t="s">
        <v>41</v>
      </c>
      <c r="G35" s="19">
        <v>10.09</v>
      </c>
      <c r="H35" s="19">
        <v>30.95</v>
      </c>
      <c r="I35" s="19">
        <f t="shared" si="19"/>
        <v>41.04</v>
      </c>
      <c r="J35" s="20">
        <f t="shared" ref="J35:J50" si="21">ROUND(I35*E35,2)</f>
        <v>25.86</v>
      </c>
      <c r="K35" s="21">
        <v>0.24390000000000001</v>
      </c>
      <c r="L35" s="20">
        <f t="shared" ref="L35:L50" si="22">ROUND((1+K35)*E35*G35,2)</f>
        <v>7.91</v>
      </c>
      <c r="M35" s="20">
        <f t="shared" ref="M35:M50" si="23">ROUND((1+K35)*E35*H35,2)</f>
        <v>24.25</v>
      </c>
      <c r="N35" s="20">
        <f t="shared" si="20"/>
        <v>32.159999999999997</v>
      </c>
      <c r="O35" s="13"/>
      <c r="P35" s="13"/>
      <c r="Q35" s="13"/>
      <c r="R35" s="13"/>
      <c r="S35" s="13"/>
      <c r="T35" s="13"/>
      <c r="U35" s="13"/>
      <c r="V35" s="13"/>
      <c r="W35" s="5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1"/>
      <c r="AK35" s="1"/>
      <c r="AL35" s="1"/>
      <c r="AM35" s="1"/>
      <c r="AN35" s="1"/>
      <c r="AO35" s="1"/>
    </row>
    <row r="36" spans="2:41" ht="20.25" customHeight="1" x14ac:dyDescent="0.25">
      <c r="B36" s="14" t="s">
        <v>73</v>
      </c>
      <c r="C36" s="15">
        <v>6076</v>
      </c>
      <c r="D36" s="24" t="s">
        <v>74</v>
      </c>
      <c r="E36" s="17">
        <f>[1]Planilha1!F24</f>
        <v>0.78750000000000009</v>
      </c>
      <c r="F36" s="18" t="s">
        <v>41</v>
      </c>
      <c r="G36" s="19">
        <v>9.75</v>
      </c>
      <c r="H36" s="19">
        <v>0</v>
      </c>
      <c r="I36" s="19">
        <f t="shared" si="19"/>
        <v>9.75</v>
      </c>
      <c r="J36" s="20">
        <f t="shared" si="21"/>
        <v>7.68</v>
      </c>
      <c r="K36" s="21">
        <v>0.24390000000000001</v>
      </c>
      <c r="L36" s="20">
        <f t="shared" si="22"/>
        <v>9.5500000000000007</v>
      </c>
      <c r="M36" s="20">
        <f t="shared" si="23"/>
        <v>0</v>
      </c>
      <c r="N36" s="20">
        <f t="shared" si="20"/>
        <v>9.5500000000000007</v>
      </c>
      <c r="O36" s="13"/>
      <c r="P36" s="13"/>
      <c r="Q36" s="13"/>
      <c r="R36" s="13"/>
      <c r="S36" s="13"/>
      <c r="T36" s="13"/>
      <c r="U36" s="13"/>
      <c r="V36" s="13"/>
      <c r="W36" s="5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1"/>
      <c r="AK36" s="1"/>
      <c r="AL36" s="1"/>
      <c r="AM36" s="1"/>
      <c r="AN36" s="1"/>
      <c r="AO36" s="1"/>
    </row>
    <row r="37" spans="2:41" ht="20.25" customHeight="1" x14ac:dyDescent="0.25">
      <c r="B37" s="14" t="s">
        <v>75</v>
      </c>
      <c r="C37" s="15">
        <v>95878</v>
      </c>
      <c r="D37" s="24" t="s">
        <v>43</v>
      </c>
      <c r="E37" s="17">
        <f>E36*5</f>
        <v>3.9375000000000004</v>
      </c>
      <c r="F37" s="18" t="s">
        <v>44</v>
      </c>
      <c r="G37" s="19">
        <v>0.91</v>
      </c>
      <c r="H37" s="19">
        <v>0.14000000000000001</v>
      </c>
      <c r="I37" s="19">
        <f t="shared" si="19"/>
        <v>1.05</v>
      </c>
      <c r="J37" s="20">
        <f t="shared" si="21"/>
        <v>4.13</v>
      </c>
      <c r="K37" s="21">
        <v>0.24390000000000001</v>
      </c>
      <c r="L37" s="20">
        <f t="shared" si="22"/>
        <v>4.46</v>
      </c>
      <c r="M37" s="20">
        <f t="shared" si="23"/>
        <v>0.69</v>
      </c>
      <c r="N37" s="20">
        <f t="shared" si="20"/>
        <v>5.15</v>
      </c>
      <c r="O37" s="13"/>
      <c r="P37" s="13"/>
      <c r="Q37" s="13"/>
      <c r="R37" s="13"/>
      <c r="S37" s="13"/>
      <c r="T37" s="13"/>
      <c r="U37" s="13"/>
      <c r="V37" s="13"/>
      <c r="W37" s="5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1"/>
      <c r="AK37" s="1"/>
      <c r="AL37" s="1"/>
      <c r="AM37" s="1"/>
      <c r="AN37" s="1"/>
      <c r="AO37" s="1"/>
    </row>
    <row r="38" spans="2:41" ht="27.75" customHeight="1" x14ac:dyDescent="0.25">
      <c r="B38" s="14" t="s">
        <v>76</v>
      </c>
      <c r="C38" s="15">
        <v>96530</v>
      </c>
      <c r="D38" s="24" t="s">
        <v>77</v>
      </c>
      <c r="E38" s="17">
        <v>1.5</v>
      </c>
      <c r="F38" s="18" t="s">
        <v>22</v>
      </c>
      <c r="G38" s="19">
        <v>102.37</v>
      </c>
      <c r="H38" s="19">
        <v>34.93</v>
      </c>
      <c r="I38" s="19">
        <f t="shared" si="19"/>
        <v>137.30000000000001</v>
      </c>
      <c r="J38" s="20">
        <f t="shared" si="21"/>
        <v>205.95</v>
      </c>
      <c r="K38" s="21">
        <v>0.24390000000000001</v>
      </c>
      <c r="L38" s="20">
        <f t="shared" si="22"/>
        <v>191.01</v>
      </c>
      <c r="M38" s="20">
        <f t="shared" si="23"/>
        <v>65.17</v>
      </c>
      <c r="N38" s="20">
        <f t="shared" si="20"/>
        <v>256.18</v>
      </c>
      <c r="O38" s="13"/>
      <c r="P38" s="13"/>
      <c r="Q38" s="13"/>
      <c r="R38" s="13"/>
      <c r="S38" s="13"/>
      <c r="T38" s="13"/>
      <c r="U38" s="13"/>
      <c r="V38" s="13"/>
      <c r="W38" s="5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1"/>
      <c r="AK38" s="1"/>
      <c r="AL38" s="1"/>
      <c r="AM38" s="1"/>
      <c r="AN38" s="1"/>
      <c r="AO38" s="1"/>
    </row>
    <row r="39" spans="2:41" ht="20.25" customHeight="1" x14ac:dyDescent="0.25">
      <c r="B39" s="14" t="s">
        <v>78</v>
      </c>
      <c r="C39" s="15">
        <v>101619</v>
      </c>
      <c r="D39" s="24" t="s">
        <v>79</v>
      </c>
      <c r="E39" s="17">
        <v>0.32</v>
      </c>
      <c r="F39" s="18" t="s">
        <v>41</v>
      </c>
      <c r="G39" s="19">
        <v>91.41</v>
      </c>
      <c r="H39" s="19">
        <v>91.94</v>
      </c>
      <c r="I39" s="19">
        <f t="shared" si="19"/>
        <v>183.35</v>
      </c>
      <c r="J39" s="20">
        <f t="shared" si="21"/>
        <v>58.67</v>
      </c>
      <c r="K39" s="21">
        <v>0.24390000000000001</v>
      </c>
      <c r="L39" s="20">
        <f t="shared" si="22"/>
        <v>36.39</v>
      </c>
      <c r="M39" s="20">
        <f t="shared" si="23"/>
        <v>36.6</v>
      </c>
      <c r="N39" s="20">
        <f t="shared" si="20"/>
        <v>72.989999999999995</v>
      </c>
      <c r="O39" s="13"/>
      <c r="P39" s="13"/>
      <c r="Q39" s="13"/>
      <c r="R39" s="13"/>
      <c r="S39" s="13"/>
      <c r="T39" s="13"/>
      <c r="U39" s="13"/>
      <c r="V39" s="13"/>
      <c r="W39" s="5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1"/>
      <c r="AK39" s="1"/>
      <c r="AL39" s="1"/>
      <c r="AM39" s="1"/>
      <c r="AN39" s="1"/>
      <c r="AO39" s="1"/>
    </row>
    <row r="40" spans="2:41" ht="20.25" customHeight="1" x14ac:dyDescent="0.25">
      <c r="B40" s="14" t="s">
        <v>80</v>
      </c>
      <c r="C40" s="15">
        <v>94964</v>
      </c>
      <c r="D40" s="24" t="s">
        <v>81</v>
      </c>
      <c r="E40" s="17">
        <v>0.63</v>
      </c>
      <c r="F40" s="18" t="s">
        <v>41</v>
      </c>
      <c r="G40" s="19">
        <v>300.74</v>
      </c>
      <c r="H40" s="19">
        <v>60.3</v>
      </c>
      <c r="I40" s="19">
        <f t="shared" si="19"/>
        <v>361.04</v>
      </c>
      <c r="J40" s="20">
        <f t="shared" si="21"/>
        <v>227.46</v>
      </c>
      <c r="K40" s="21">
        <v>0.24390000000000001</v>
      </c>
      <c r="L40" s="20">
        <f t="shared" si="22"/>
        <v>235.68</v>
      </c>
      <c r="M40" s="20">
        <f t="shared" si="23"/>
        <v>47.25</v>
      </c>
      <c r="N40" s="20">
        <f t="shared" si="20"/>
        <v>282.93</v>
      </c>
      <c r="O40" s="13"/>
      <c r="P40" s="13"/>
      <c r="Q40" s="13"/>
      <c r="R40" s="13"/>
      <c r="S40" s="13"/>
      <c r="T40" s="13"/>
      <c r="U40" s="13"/>
      <c r="V40" s="13"/>
      <c r="W40" s="5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1"/>
      <c r="AK40" s="1"/>
      <c r="AL40" s="1"/>
      <c r="AM40" s="1"/>
      <c r="AN40" s="1"/>
      <c r="AO40" s="1"/>
    </row>
    <row r="41" spans="2:41" ht="20.25" customHeight="1" x14ac:dyDescent="0.25">
      <c r="B41" s="14" t="s">
        <v>82</v>
      </c>
      <c r="C41" s="15">
        <v>97090</v>
      </c>
      <c r="D41" s="24" t="s">
        <v>83</v>
      </c>
      <c r="E41" s="17">
        <v>6.3</v>
      </c>
      <c r="F41" s="18" t="s">
        <v>22</v>
      </c>
      <c r="G41" s="19">
        <v>20.55</v>
      </c>
      <c r="H41" s="19">
        <v>0.62</v>
      </c>
      <c r="I41" s="19">
        <f t="shared" si="19"/>
        <v>21.17</v>
      </c>
      <c r="J41" s="20">
        <f t="shared" si="21"/>
        <v>133.37</v>
      </c>
      <c r="K41" s="21">
        <v>0.24390000000000001</v>
      </c>
      <c r="L41" s="20">
        <f t="shared" si="22"/>
        <v>161.04</v>
      </c>
      <c r="M41" s="20">
        <f t="shared" si="23"/>
        <v>4.8600000000000003</v>
      </c>
      <c r="N41" s="20">
        <f t="shared" si="20"/>
        <v>165.9</v>
      </c>
      <c r="O41" s="13"/>
      <c r="P41" s="13"/>
      <c r="Q41" s="13"/>
      <c r="R41" s="13"/>
      <c r="S41" s="13"/>
      <c r="T41" s="13"/>
      <c r="U41" s="13"/>
      <c r="V41" s="13"/>
      <c r="W41" s="5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1"/>
      <c r="AK41" s="1"/>
      <c r="AL41" s="1"/>
      <c r="AM41" s="1"/>
      <c r="AN41" s="1"/>
      <c r="AO41" s="1"/>
    </row>
    <row r="42" spans="2:41" ht="20.25" customHeight="1" x14ac:dyDescent="0.25">
      <c r="B42" s="14" t="s">
        <v>84</v>
      </c>
      <c r="C42" s="15">
        <v>98670</v>
      </c>
      <c r="D42" s="24" t="s">
        <v>85</v>
      </c>
      <c r="E42" s="17">
        <v>1.8</v>
      </c>
      <c r="F42" s="18" t="s">
        <v>22</v>
      </c>
      <c r="G42" s="19">
        <v>133.43</v>
      </c>
      <c r="H42" s="19">
        <v>50.02</v>
      </c>
      <c r="I42" s="19">
        <f t="shared" si="19"/>
        <v>183.45000000000002</v>
      </c>
      <c r="J42" s="20">
        <f t="shared" si="21"/>
        <v>330.21</v>
      </c>
      <c r="K42" s="21">
        <v>0.24390000000000001</v>
      </c>
      <c r="L42" s="20">
        <f t="shared" si="22"/>
        <v>298.75</v>
      </c>
      <c r="M42" s="20">
        <f t="shared" si="23"/>
        <v>112</v>
      </c>
      <c r="N42" s="20">
        <f t="shared" si="20"/>
        <v>410.75</v>
      </c>
      <c r="O42" s="13"/>
      <c r="P42" s="13"/>
      <c r="Q42" s="13"/>
      <c r="R42" s="13"/>
      <c r="S42" s="13"/>
      <c r="T42" s="13"/>
      <c r="U42" s="13"/>
      <c r="V42" s="13"/>
      <c r="W42" s="5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1"/>
      <c r="AK42" s="1"/>
      <c r="AL42" s="1"/>
      <c r="AM42" s="1"/>
      <c r="AN42" s="1"/>
      <c r="AO42" s="1"/>
    </row>
    <row r="43" spans="2:41" ht="20.25" customHeight="1" x14ac:dyDescent="0.25">
      <c r="B43" s="14" t="s">
        <v>86</v>
      </c>
      <c r="C43" s="15">
        <v>87620</v>
      </c>
      <c r="D43" s="24" t="s">
        <v>87</v>
      </c>
      <c r="E43" s="17">
        <v>6.3</v>
      </c>
      <c r="F43" s="18" t="s">
        <v>22</v>
      </c>
      <c r="G43" s="19">
        <v>19.88</v>
      </c>
      <c r="H43" s="19">
        <v>9.24</v>
      </c>
      <c r="I43" s="19">
        <f t="shared" si="19"/>
        <v>29.119999999999997</v>
      </c>
      <c r="J43" s="20">
        <f t="shared" si="21"/>
        <v>183.46</v>
      </c>
      <c r="K43" s="21">
        <v>0.24390000000000001</v>
      </c>
      <c r="L43" s="20">
        <f t="shared" si="22"/>
        <v>155.79</v>
      </c>
      <c r="M43" s="20">
        <f t="shared" si="23"/>
        <v>72.41</v>
      </c>
      <c r="N43" s="20">
        <f t="shared" si="20"/>
        <v>228.2</v>
      </c>
      <c r="O43" s="13"/>
      <c r="P43" s="13"/>
      <c r="Q43" s="13"/>
      <c r="R43" s="13"/>
      <c r="S43" s="13"/>
      <c r="T43" s="13"/>
      <c r="U43" s="13"/>
      <c r="V43" s="13"/>
      <c r="W43" s="5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1"/>
      <c r="AK43" s="1"/>
      <c r="AL43" s="1"/>
      <c r="AM43" s="1"/>
      <c r="AN43" s="1"/>
      <c r="AO43" s="1"/>
    </row>
    <row r="44" spans="2:41" ht="26.25" customHeight="1" x14ac:dyDescent="0.25">
      <c r="B44" s="14" t="s">
        <v>88</v>
      </c>
      <c r="C44" s="15">
        <v>101159</v>
      </c>
      <c r="D44" s="24" t="s">
        <v>89</v>
      </c>
      <c r="E44" s="17">
        <v>2.52</v>
      </c>
      <c r="F44" s="18" t="s">
        <v>22</v>
      </c>
      <c r="G44" s="19">
        <v>64.94</v>
      </c>
      <c r="H44" s="19">
        <v>46.48</v>
      </c>
      <c r="I44" s="19">
        <f t="shared" si="19"/>
        <v>111.41999999999999</v>
      </c>
      <c r="J44" s="20">
        <f t="shared" si="21"/>
        <v>280.77999999999997</v>
      </c>
      <c r="K44" s="21">
        <v>0.24390000000000001</v>
      </c>
      <c r="L44" s="20">
        <f t="shared" si="22"/>
        <v>203.56</v>
      </c>
      <c r="M44" s="20">
        <f t="shared" si="23"/>
        <v>145.69999999999999</v>
      </c>
      <c r="N44" s="20">
        <f t="shared" si="20"/>
        <v>349.26</v>
      </c>
      <c r="O44" s="13"/>
      <c r="P44" s="13"/>
      <c r="Q44" s="13"/>
      <c r="R44" s="13"/>
      <c r="S44" s="13"/>
      <c r="T44" s="13"/>
      <c r="U44" s="13"/>
      <c r="V44" s="13"/>
      <c r="W44" s="5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1"/>
      <c r="AK44" s="1"/>
      <c r="AL44" s="1"/>
      <c r="AM44" s="1"/>
      <c r="AN44" s="1"/>
      <c r="AO44" s="1"/>
    </row>
    <row r="45" spans="2:41" ht="26.25" customHeight="1" x14ac:dyDescent="0.25">
      <c r="B45" s="14" t="s">
        <v>90</v>
      </c>
      <c r="C45" s="15" t="s">
        <v>91</v>
      </c>
      <c r="D45" s="24" t="s">
        <v>92</v>
      </c>
      <c r="E45" s="17">
        <v>10.8</v>
      </c>
      <c r="F45" s="18" t="s">
        <v>32</v>
      </c>
      <c r="G45" s="19">
        <f>'[1]Composições Próprias'!I49</f>
        <v>150.70444000000001</v>
      </c>
      <c r="H45" s="19">
        <f>'[1]Composições Próprias'!J49</f>
        <v>69.879620000000003</v>
      </c>
      <c r="I45" s="19">
        <f t="shared" si="19"/>
        <v>220.58406000000002</v>
      </c>
      <c r="J45" s="20">
        <f t="shared" si="21"/>
        <v>2382.31</v>
      </c>
      <c r="K45" s="21">
        <v>0.24390000000000001</v>
      </c>
      <c r="L45" s="20">
        <f t="shared" si="22"/>
        <v>2024.58</v>
      </c>
      <c r="M45" s="20">
        <f t="shared" si="23"/>
        <v>938.77</v>
      </c>
      <c r="N45" s="20">
        <f t="shared" si="20"/>
        <v>2963.35</v>
      </c>
      <c r="O45" s="13"/>
      <c r="P45" s="13"/>
      <c r="Q45" s="13"/>
      <c r="R45" s="13"/>
      <c r="S45" s="13"/>
      <c r="T45" s="13"/>
      <c r="U45" s="13"/>
      <c r="V45" s="13"/>
      <c r="W45" s="5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1"/>
      <c r="AK45" s="1"/>
      <c r="AL45" s="1"/>
      <c r="AM45" s="1"/>
      <c r="AN45" s="1"/>
      <c r="AO45" s="1"/>
    </row>
    <row r="46" spans="2:41" ht="20.25" customHeight="1" x14ac:dyDescent="0.25">
      <c r="B46" s="14" t="s">
        <v>93</v>
      </c>
      <c r="C46" s="15">
        <v>100745</v>
      </c>
      <c r="D46" s="24" t="s">
        <v>94</v>
      </c>
      <c r="E46" s="17">
        <f>E45*1.5</f>
        <v>16.200000000000003</v>
      </c>
      <c r="F46" s="18" t="s">
        <v>22</v>
      </c>
      <c r="G46" s="19">
        <v>9.5299999999999994</v>
      </c>
      <c r="H46" s="19">
        <v>8.59</v>
      </c>
      <c r="I46" s="19">
        <f t="shared" si="19"/>
        <v>18.119999999999997</v>
      </c>
      <c r="J46" s="20">
        <f t="shared" si="21"/>
        <v>293.54000000000002</v>
      </c>
      <c r="K46" s="21">
        <v>0.24390000000000001</v>
      </c>
      <c r="L46" s="20">
        <f t="shared" si="22"/>
        <v>192.04</v>
      </c>
      <c r="M46" s="20">
        <f t="shared" si="23"/>
        <v>173.1</v>
      </c>
      <c r="N46" s="20">
        <f t="shared" si="20"/>
        <v>365.14</v>
      </c>
      <c r="O46" s="13"/>
      <c r="P46" s="13"/>
      <c r="Q46" s="13"/>
      <c r="R46" s="13"/>
      <c r="S46" s="13"/>
      <c r="T46" s="13"/>
      <c r="U46" s="13"/>
      <c r="V46" s="13"/>
      <c r="W46" s="5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1"/>
      <c r="AK46" s="1"/>
      <c r="AL46" s="1"/>
      <c r="AM46" s="1"/>
      <c r="AN46" s="1"/>
      <c r="AO46" s="1"/>
    </row>
    <row r="47" spans="2:41" ht="20.25" customHeight="1" x14ac:dyDescent="0.25">
      <c r="B47" s="14" t="s">
        <v>95</v>
      </c>
      <c r="C47" s="15">
        <v>87904</v>
      </c>
      <c r="D47" s="24" t="s">
        <v>96</v>
      </c>
      <c r="E47" s="17">
        <v>2.52</v>
      </c>
      <c r="F47" s="18" t="s">
        <v>22</v>
      </c>
      <c r="G47" s="19">
        <v>2.69</v>
      </c>
      <c r="H47" s="19">
        <v>4.8</v>
      </c>
      <c r="I47" s="19">
        <f t="shared" si="19"/>
        <v>7.49</v>
      </c>
      <c r="J47" s="20">
        <f t="shared" si="21"/>
        <v>18.87</v>
      </c>
      <c r="K47" s="21">
        <v>0.24390000000000001</v>
      </c>
      <c r="L47" s="20">
        <f t="shared" si="22"/>
        <v>8.43</v>
      </c>
      <c r="M47" s="20">
        <f t="shared" si="23"/>
        <v>15.05</v>
      </c>
      <c r="N47" s="20">
        <f t="shared" si="20"/>
        <v>23.48</v>
      </c>
      <c r="O47" s="13"/>
      <c r="P47" s="13"/>
      <c r="Q47" s="13"/>
      <c r="R47" s="13"/>
      <c r="S47" s="13"/>
      <c r="T47" s="13"/>
      <c r="U47" s="13"/>
      <c r="V47" s="13"/>
      <c r="W47" s="5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1"/>
      <c r="AK47" s="1"/>
      <c r="AL47" s="1"/>
      <c r="AM47" s="1"/>
      <c r="AN47" s="1"/>
      <c r="AO47" s="1"/>
    </row>
    <row r="48" spans="2:41" ht="20.25" customHeight="1" x14ac:dyDescent="0.25">
      <c r="B48" s="14" t="s">
        <v>97</v>
      </c>
      <c r="C48" s="15">
        <v>87529</v>
      </c>
      <c r="D48" s="24" t="s">
        <v>98</v>
      </c>
      <c r="E48" s="17">
        <f>E47</f>
        <v>2.52</v>
      </c>
      <c r="F48" s="18" t="s">
        <v>22</v>
      </c>
      <c r="G48" s="19">
        <v>14.99</v>
      </c>
      <c r="H48" s="19">
        <v>12.87</v>
      </c>
      <c r="I48" s="19">
        <f t="shared" si="19"/>
        <v>27.86</v>
      </c>
      <c r="J48" s="20">
        <f t="shared" si="21"/>
        <v>70.209999999999994</v>
      </c>
      <c r="K48" s="21">
        <v>0.24390000000000001</v>
      </c>
      <c r="L48" s="20">
        <f t="shared" si="22"/>
        <v>46.99</v>
      </c>
      <c r="M48" s="20">
        <f t="shared" si="23"/>
        <v>40.340000000000003</v>
      </c>
      <c r="N48" s="20">
        <f t="shared" si="20"/>
        <v>87.33</v>
      </c>
      <c r="O48" s="13"/>
      <c r="P48" s="13"/>
      <c r="Q48" s="13"/>
      <c r="R48" s="13"/>
      <c r="S48" s="13"/>
      <c r="T48" s="13"/>
      <c r="U48" s="13"/>
      <c r="V48" s="13"/>
      <c r="W48" s="5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1"/>
      <c r="AK48" s="1"/>
      <c r="AL48" s="1"/>
      <c r="AM48" s="1"/>
      <c r="AN48" s="1"/>
      <c r="AO48" s="1"/>
    </row>
    <row r="49" spans="2:41" ht="20.25" customHeight="1" x14ac:dyDescent="0.25">
      <c r="B49" s="14" t="s">
        <v>99</v>
      </c>
      <c r="C49" s="15">
        <v>88485</v>
      </c>
      <c r="D49" s="24" t="s">
        <v>100</v>
      </c>
      <c r="E49" s="17">
        <v>2.52</v>
      </c>
      <c r="F49" s="18" t="s">
        <v>22</v>
      </c>
      <c r="G49" s="19">
        <v>1.23</v>
      </c>
      <c r="H49" s="19">
        <v>0.81</v>
      </c>
      <c r="I49" s="19">
        <f t="shared" si="19"/>
        <v>2.04</v>
      </c>
      <c r="J49" s="20">
        <f t="shared" si="21"/>
        <v>5.14</v>
      </c>
      <c r="K49" s="21">
        <v>0.24390000000000001</v>
      </c>
      <c r="L49" s="20">
        <f t="shared" si="22"/>
        <v>3.86</v>
      </c>
      <c r="M49" s="20">
        <f t="shared" si="23"/>
        <v>2.54</v>
      </c>
      <c r="N49" s="20">
        <f t="shared" si="20"/>
        <v>6.4</v>
      </c>
      <c r="O49" s="13"/>
      <c r="P49" s="13"/>
      <c r="Q49" s="13"/>
      <c r="R49" s="13"/>
      <c r="S49" s="13"/>
      <c r="T49" s="13"/>
      <c r="U49" s="13"/>
      <c r="V49" s="13"/>
      <c r="W49" s="5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1"/>
      <c r="AK49" s="1"/>
      <c r="AL49" s="1"/>
      <c r="AM49" s="1"/>
      <c r="AN49" s="1"/>
      <c r="AO49" s="1"/>
    </row>
    <row r="50" spans="2:41" ht="20.25" customHeight="1" x14ac:dyDescent="0.25">
      <c r="B50" s="14" t="s">
        <v>101</v>
      </c>
      <c r="C50" s="15">
        <v>88487</v>
      </c>
      <c r="D50" s="24" t="s">
        <v>102</v>
      </c>
      <c r="E50" s="17">
        <v>2.52</v>
      </c>
      <c r="F50" s="18" t="s">
        <v>22</v>
      </c>
      <c r="G50" s="19">
        <v>9.16</v>
      </c>
      <c r="H50" s="19">
        <v>2.73</v>
      </c>
      <c r="I50" s="19">
        <f t="shared" si="19"/>
        <v>11.89</v>
      </c>
      <c r="J50" s="20">
        <f t="shared" si="21"/>
        <v>29.96</v>
      </c>
      <c r="K50" s="21">
        <v>0.24390000000000001</v>
      </c>
      <c r="L50" s="20">
        <f t="shared" si="22"/>
        <v>28.71</v>
      </c>
      <c r="M50" s="20">
        <f t="shared" si="23"/>
        <v>8.56</v>
      </c>
      <c r="N50" s="20">
        <f t="shared" si="20"/>
        <v>37.270000000000003</v>
      </c>
      <c r="O50" s="23">
        <f>SUM(N34:N50)</f>
        <v>5364.14</v>
      </c>
      <c r="P50" s="13"/>
      <c r="Q50" s="13"/>
      <c r="R50" s="13"/>
      <c r="S50" s="13"/>
      <c r="T50" s="13"/>
      <c r="U50" s="13"/>
      <c r="V50" s="13"/>
      <c r="W50" s="5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1"/>
      <c r="AK50" s="1"/>
      <c r="AL50" s="1"/>
      <c r="AM50" s="1"/>
      <c r="AN50" s="1"/>
      <c r="AO50" s="1"/>
    </row>
    <row r="51" spans="2:41" ht="20.25" customHeight="1" x14ac:dyDescent="0.25">
      <c r="B51" s="73" t="s">
        <v>25</v>
      </c>
      <c r="C51" s="74"/>
      <c r="D51" s="74"/>
      <c r="E51" s="74"/>
      <c r="F51" s="74"/>
      <c r="G51" s="74"/>
      <c r="H51" s="74"/>
      <c r="I51" s="74"/>
      <c r="J51" s="74"/>
      <c r="K51" s="74"/>
      <c r="L51" s="22">
        <f>SUM(L34:L50)</f>
        <v>3663.6699999999996</v>
      </c>
      <c r="M51" s="22">
        <f>SUM(M34:M50)</f>
        <v>1700.4699999999996</v>
      </c>
      <c r="N51" s="22">
        <f>SUM(N34:N50)</f>
        <v>5364.14</v>
      </c>
    </row>
    <row r="52" spans="2:41" ht="20.25" customHeight="1" x14ac:dyDescent="0.25">
      <c r="B52" s="10">
        <v>6</v>
      </c>
      <c r="C52" s="11" t="s">
        <v>103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2"/>
      <c r="O52" s="13"/>
      <c r="P52" s="13"/>
      <c r="Q52" s="13"/>
      <c r="R52" s="13"/>
      <c r="S52" s="13"/>
      <c r="T52" s="13"/>
      <c r="U52" s="13"/>
      <c r="V52" s="13"/>
      <c r="W52" s="5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1"/>
      <c r="AK52" s="1"/>
      <c r="AL52" s="1"/>
      <c r="AM52" s="1"/>
      <c r="AN52" s="1"/>
      <c r="AO52" s="1"/>
    </row>
    <row r="53" spans="2:41" ht="30.75" customHeight="1" x14ac:dyDescent="0.25">
      <c r="B53" s="14" t="s">
        <v>104</v>
      </c>
      <c r="C53" s="15">
        <v>101159</v>
      </c>
      <c r="D53" s="24" t="s">
        <v>105</v>
      </c>
      <c r="E53" s="17">
        <f>[1]Memorial!E59</f>
        <v>5.64</v>
      </c>
      <c r="F53" s="18" t="s">
        <v>22</v>
      </c>
      <c r="G53" s="19">
        <v>64.94</v>
      </c>
      <c r="H53" s="20">
        <v>46.48</v>
      </c>
      <c r="I53" s="19">
        <f t="shared" ref="I53:I62" si="24">G53+H53</f>
        <v>111.41999999999999</v>
      </c>
      <c r="J53" s="20">
        <f t="shared" ref="J53:J60" si="25">ROUND(I53*E53,2)</f>
        <v>628.41</v>
      </c>
      <c r="K53" s="21">
        <v>0.24390000000000001</v>
      </c>
      <c r="L53" s="20">
        <f t="shared" ref="L53:L62" si="26">ROUND((1+K53)*E53*G53,2)</f>
        <v>455.59</v>
      </c>
      <c r="M53" s="20">
        <f t="shared" ref="M53:M62" si="27">ROUND((1+K53)*E53*H53,2)</f>
        <v>326.08</v>
      </c>
      <c r="N53" s="20">
        <f t="shared" ref="N53:N62" si="28">ROUND(L53+M53,2)</f>
        <v>781.67</v>
      </c>
      <c r="O53" s="13"/>
      <c r="P53" s="13"/>
      <c r="Q53" s="13"/>
      <c r="R53" s="13"/>
      <c r="S53" s="13"/>
      <c r="T53" s="13"/>
      <c r="U53" s="13"/>
      <c r="V53" s="13"/>
      <c r="W53" s="5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1"/>
      <c r="AK53" s="1"/>
      <c r="AL53" s="1"/>
      <c r="AM53" s="1"/>
      <c r="AN53" s="1"/>
      <c r="AO53" s="1"/>
    </row>
    <row r="54" spans="2:41" ht="22.5" customHeight="1" x14ac:dyDescent="0.25">
      <c r="B54" s="14" t="s">
        <v>106</v>
      </c>
      <c r="C54" s="15">
        <v>83693</v>
      </c>
      <c r="D54" s="24" t="s">
        <v>107</v>
      </c>
      <c r="E54" s="17">
        <f>[1]Memorial!E61</f>
        <v>11.28</v>
      </c>
      <c r="F54" s="18" t="s">
        <v>22</v>
      </c>
      <c r="G54" s="19">
        <v>1.1100000000000001</v>
      </c>
      <c r="H54" s="19">
        <v>2.58</v>
      </c>
      <c r="I54" s="25">
        <f t="shared" si="24"/>
        <v>3.6900000000000004</v>
      </c>
      <c r="J54" s="20">
        <f t="shared" si="25"/>
        <v>41.62</v>
      </c>
      <c r="K54" s="21">
        <v>0.24390000000000001</v>
      </c>
      <c r="L54" s="20">
        <f t="shared" si="26"/>
        <v>15.57</v>
      </c>
      <c r="M54" s="20">
        <f t="shared" si="27"/>
        <v>36.200000000000003</v>
      </c>
      <c r="N54" s="20">
        <f t="shared" si="28"/>
        <v>51.77</v>
      </c>
      <c r="O54" s="13"/>
      <c r="P54" s="13"/>
      <c r="Q54" s="13"/>
      <c r="R54" s="13"/>
      <c r="S54" s="13"/>
      <c r="T54" s="13"/>
      <c r="U54" s="13"/>
      <c r="V54" s="13"/>
      <c r="W54" s="5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1"/>
      <c r="AK54" s="1"/>
      <c r="AL54" s="1"/>
      <c r="AM54" s="1"/>
      <c r="AN54" s="1"/>
      <c r="AO54" s="1"/>
    </row>
    <row r="55" spans="2:41" ht="18.75" customHeight="1" x14ac:dyDescent="0.25">
      <c r="B55" s="14" t="s">
        <v>108</v>
      </c>
      <c r="C55" s="15" t="s">
        <v>109</v>
      </c>
      <c r="D55" s="24" t="s">
        <v>110</v>
      </c>
      <c r="E55" s="17">
        <v>3</v>
      </c>
      <c r="F55" s="18" t="s">
        <v>22</v>
      </c>
      <c r="G55" s="19">
        <f>'[1]Composições Próprias'!I58</f>
        <v>144.63749999999999</v>
      </c>
      <c r="H55" s="19">
        <f>'[1]Composições Próprias'!J58</f>
        <v>17.11</v>
      </c>
      <c r="I55" s="19">
        <f t="shared" si="24"/>
        <v>161.7475</v>
      </c>
      <c r="J55" s="20">
        <f t="shared" si="25"/>
        <v>485.24</v>
      </c>
      <c r="K55" s="21">
        <v>0.24390000000000001</v>
      </c>
      <c r="L55" s="20">
        <f t="shared" si="26"/>
        <v>539.74</v>
      </c>
      <c r="M55" s="20">
        <f t="shared" si="27"/>
        <v>63.85</v>
      </c>
      <c r="N55" s="20">
        <f t="shared" si="28"/>
        <v>603.59</v>
      </c>
      <c r="O55" s="13"/>
      <c r="P55" s="13"/>
      <c r="Q55" s="13"/>
      <c r="R55" s="13"/>
      <c r="S55" s="13"/>
      <c r="T55" s="13"/>
      <c r="U55" s="13"/>
      <c r="V55" s="13"/>
      <c r="W55" s="5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1"/>
      <c r="AK55" s="1"/>
      <c r="AL55" s="1"/>
      <c r="AM55" s="1"/>
      <c r="AN55" s="1"/>
      <c r="AO55" s="1"/>
    </row>
    <row r="56" spans="2:41" ht="18.75" customHeight="1" x14ac:dyDescent="0.25">
      <c r="B56" s="14" t="s">
        <v>111</v>
      </c>
      <c r="C56" s="15">
        <v>98504</v>
      </c>
      <c r="D56" s="24" t="s">
        <v>112</v>
      </c>
      <c r="E56" s="17">
        <v>100</v>
      </c>
      <c r="F56" s="18" t="s">
        <v>22</v>
      </c>
      <c r="G56" s="19">
        <v>15.43</v>
      </c>
      <c r="H56" s="20">
        <v>2.62</v>
      </c>
      <c r="I56" s="19">
        <f t="shared" si="24"/>
        <v>18.05</v>
      </c>
      <c r="J56" s="20">
        <f t="shared" si="25"/>
        <v>1805</v>
      </c>
      <c r="K56" s="21">
        <v>0.24390000000000001</v>
      </c>
      <c r="L56" s="20">
        <f t="shared" si="26"/>
        <v>1919.34</v>
      </c>
      <c r="M56" s="20">
        <f t="shared" si="27"/>
        <v>325.89999999999998</v>
      </c>
      <c r="N56" s="20">
        <f t="shared" si="28"/>
        <v>2245.2399999999998</v>
      </c>
      <c r="O56" s="13"/>
      <c r="P56" s="13"/>
      <c r="Q56" s="13"/>
      <c r="R56" s="13"/>
      <c r="S56" s="13"/>
      <c r="T56" s="13"/>
      <c r="U56" s="13"/>
      <c r="V56" s="13"/>
      <c r="W56" s="5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1"/>
      <c r="AK56" s="1"/>
      <c r="AL56" s="1"/>
      <c r="AM56" s="1"/>
      <c r="AN56" s="1"/>
      <c r="AO56" s="1"/>
    </row>
    <row r="57" spans="2:41" ht="31.5" customHeight="1" x14ac:dyDescent="0.25">
      <c r="B57" s="14" t="s">
        <v>113</v>
      </c>
      <c r="C57" s="15">
        <v>94264</v>
      </c>
      <c r="D57" s="24" t="s">
        <v>114</v>
      </c>
      <c r="E57" s="17">
        <f>[1]Memorial!E67</f>
        <v>3.2</v>
      </c>
      <c r="F57" s="18" t="s">
        <v>32</v>
      </c>
      <c r="G57" s="19">
        <v>15.31</v>
      </c>
      <c r="H57" s="20">
        <v>13.19</v>
      </c>
      <c r="I57" s="19">
        <f t="shared" si="24"/>
        <v>28.5</v>
      </c>
      <c r="J57" s="20">
        <f t="shared" si="25"/>
        <v>91.2</v>
      </c>
      <c r="K57" s="21">
        <v>0.24390000000000001</v>
      </c>
      <c r="L57" s="20">
        <f t="shared" si="26"/>
        <v>60.94</v>
      </c>
      <c r="M57" s="20">
        <f t="shared" si="27"/>
        <v>52.5</v>
      </c>
      <c r="N57" s="20">
        <f t="shared" si="28"/>
        <v>113.44</v>
      </c>
      <c r="O57" s="13"/>
      <c r="P57" s="13"/>
      <c r="Q57" s="13"/>
      <c r="R57" s="13"/>
      <c r="S57" s="13"/>
      <c r="T57" s="13"/>
      <c r="U57" s="13"/>
      <c r="V57" s="13"/>
      <c r="W57" s="5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1"/>
      <c r="AK57" s="1"/>
      <c r="AL57" s="1"/>
      <c r="AM57" s="1"/>
      <c r="AN57" s="1"/>
      <c r="AO57" s="1"/>
    </row>
    <row r="58" spans="2:41" ht="36.75" customHeight="1" x14ac:dyDescent="0.25">
      <c r="B58" s="14" t="s">
        <v>115</v>
      </c>
      <c r="C58" s="15" t="s">
        <v>116</v>
      </c>
      <c r="D58" s="24" t="s">
        <v>117</v>
      </c>
      <c r="E58" s="17">
        <f>[1]Memorial!E69</f>
        <v>10</v>
      </c>
      <c r="F58" s="18" t="s">
        <v>22</v>
      </c>
      <c r="G58" s="19">
        <f>'[1]Composições Próprias'!I71</f>
        <v>43.570739999999994</v>
      </c>
      <c r="H58" s="19">
        <f>'[1]Composições Próprias'!J71</f>
        <v>54.436790000000002</v>
      </c>
      <c r="I58" s="19">
        <f t="shared" si="24"/>
        <v>98.007530000000003</v>
      </c>
      <c r="J58" s="20">
        <f t="shared" si="25"/>
        <v>980.08</v>
      </c>
      <c r="K58" s="21">
        <v>0.24390000000000001</v>
      </c>
      <c r="L58" s="20">
        <f t="shared" si="26"/>
        <v>541.98</v>
      </c>
      <c r="M58" s="20">
        <f t="shared" si="27"/>
        <v>677.14</v>
      </c>
      <c r="N58" s="20">
        <f t="shared" si="28"/>
        <v>1219.1199999999999</v>
      </c>
      <c r="O58" s="13"/>
      <c r="P58" s="13"/>
      <c r="Q58" s="13"/>
      <c r="R58" s="13"/>
      <c r="S58" s="13"/>
      <c r="T58" s="13"/>
      <c r="U58" s="13"/>
      <c r="V58" s="13"/>
      <c r="W58" s="5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1"/>
      <c r="AK58" s="1"/>
      <c r="AL58" s="1"/>
      <c r="AM58" s="1"/>
      <c r="AN58" s="1"/>
      <c r="AO58" s="1"/>
    </row>
    <row r="59" spans="2:41" ht="18.75" customHeight="1" x14ac:dyDescent="0.25">
      <c r="B59" s="14" t="s">
        <v>118</v>
      </c>
      <c r="C59" s="15" t="s">
        <v>119</v>
      </c>
      <c r="D59" s="24" t="s">
        <v>120</v>
      </c>
      <c r="E59" s="17">
        <f>[1]Memorial!E71</f>
        <v>5.4</v>
      </c>
      <c r="F59" s="18" t="s">
        <v>22</v>
      </c>
      <c r="G59" s="19">
        <f>'[1]Composições Próprias'!I83</f>
        <v>18.113223652173911</v>
      </c>
      <c r="H59" s="19">
        <f>'[1]Composições Próprias'!J83</f>
        <v>31.020900000000001</v>
      </c>
      <c r="I59" s="19">
        <f t="shared" si="24"/>
        <v>49.134123652173912</v>
      </c>
      <c r="J59" s="20">
        <f t="shared" si="25"/>
        <v>265.32</v>
      </c>
      <c r="K59" s="21">
        <v>0.24390000000000001</v>
      </c>
      <c r="L59" s="20">
        <f t="shared" si="26"/>
        <v>121.67</v>
      </c>
      <c r="M59" s="20">
        <f t="shared" si="27"/>
        <v>208.37</v>
      </c>
      <c r="N59" s="20">
        <f t="shared" si="28"/>
        <v>330.04</v>
      </c>
      <c r="O59" s="13"/>
      <c r="P59" s="13"/>
      <c r="Q59" s="13"/>
      <c r="R59" s="13"/>
      <c r="S59" s="13"/>
      <c r="T59" s="13"/>
      <c r="U59" s="13"/>
      <c r="V59" s="13"/>
      <c r="W59" s="5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1"/>
      <c r="AK59" s="1"/>
      <c r="AL59" s="1"/>
      <c r="AM59" s="1"/>
      <c r="AN59" s="1"/>
      <c r="AO59" s="1"/>
    </row>
    <row r="60" spans="2:41" ht="21.75" customHeight="1" x14ac:dyDescent="0.25">
      <c r="B60" s="14" t="s">
        <v>121</v>
      </c>
      <c r="C60" s="15" t="s">
        <v>122</v>
      </c>
      <c r="D60" s="24" t="s">
        <v>123</v>
      </c>
      <c r="E60" s="17">
        <v>1.5</v>
      </c>
      <c r="F60" s="18" t="s">
        <v>41</v>
      </c>
      <c r="G60" s="19">
        <v>66.510000000000005</v>
      </c>
      <c r="H60" s="19">
        <v>25.78</v>
      </c>
      <c r="I60" s="19">
        <f t="shared" si="24"/>
        <v>92.29</v>
      </c>
      <c r="J60" s="20">
        <f t="shared" si="25"/>
        <v>138.44</v>
      </c>
      <c r="K60" s="21">
        <v>0.24390000000000001</v>
      </c>
      <c r="L60" s="20">
        <f t="shared" si="26"/>
        <v>124.1</v>
      </c>
      <c r="M60" s="20">
        <f t="shared" si="27"/>
        <v>48.1</v>
      </c>
      <c r="N60" s="20">
        <f t="shared" si="28"/>
        <v>172.2</v>
      </c>
      <c r="O60" s="13"/>
      <c r="P60" s="13"/>
      <c r="Q60" s="13"/>
      <c r="R60" s="13"/>
      <c r="S60" s="13"/>
      <c r="T60" s="13"/>
      <c r="U60" s="13"/>
      <c r="V60" s="13"/>
      <c r="W60" s="5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1"/>
      <c r="AK60" s="1"/>
      <c r="AL60" s="1"/>
      <c r="AM60" s="1"/>
      <c r="AN60" s="1"/>
      <c r="AO60" s="1"/>
    </row>
    <row r="61" spans="2:41" ht="39.75" customHeight="1" x14ac:dyDescent="0.25">
      <c r="B61" s="14" t="s">
        <v>124</v>
      </c>
      <c r="C61" s="15" t="s">
        <v>125</v>
      </c>
      <c r="D61" s="24" t="s">
        <v>126</v>
      </c>
      <c r="E61" s="17">
        <v>15</v>
      </c>
      <c r="F61" s="18" t="s">
        <v>7</v>
      </c>
      <c r="G61" s="19">
        <v>27.28</v>
      </c>
      <c r="H61" s="19">
        <v>1.69</v>
      </c>
      <c r="I61" s="19">
        <f t="shared" si="24"/>
        <v>28.970000000000002</v>
      </c>
      <c r="J61" s="20">
        <f t="shared" ref="J61:J62" si="29">G61*E61</f>
        <v>409.20000000000005</v>
      </c>
      <c r="K61" s="21">
        <v>0.24390000000000001</v>
      </c>
      <c r="L61" s="20">
        <f t="shared" si="26"/>
        <v>509</v>
      </c>
      <c r="M61" s="20">
        <f t="shared" si="27"/>
        <v>31.53</v>
      </c>
      <c r="N61" s="20">
        <f t="shared" si="28"/>
        <v>540.53</v>
      </c>
      <c r="O61" s="13"/>
      <c r="P61" s="13"/>
      <c r="Q61" s="13"/>
      <c r="R61" s="13"/>
      <c r="S61" s="13"/>
      <c r="T61" s="13"/>
      <c r="U61" s="13"/>
      <c r="V61" s="13"/>
      <c r="W61" s="5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1"/>
      <c r="AK61" s="1"/>
      <c r="AL61" s="1"/>
      <c r="AM61" s="1"/>
      <c r="AN61" s="1"/>
      <c r="AO61" s="1"/>
    </row>
    <row r="62" spans="2:41" ht="21.75" customHeight="1" x14ac:dyDescent="0.25">
      <c r="B62" s="14" t="s">
        <v>127</v>
      </c>
      <c r="C62" s="15" t="s">
        <v>128</v>
      </c>
      <c r="D62" s="24" t="s">
        <v>129</v>
      </c>
      <c r="E62" s="17">
        <v>11.55</v>
      </c>
      <c r="F62" s="18" t="s">
        <v>130</v>
      </c>
      <c r="G62" s="19">
        <v>38.630000000000003</v>
      </c>
      <c r="H62" s="19">
        <v>3.53</v>
      </c>
      <c r="I62" s="19">
        <f t="shared" si="24"/>
        <v>42.160000000000004</v>
      </c>
      <c r="J62" s="20">
        <f t="shared" si="29"/>
        <v>446.17650000000003</v>
      </c>
      <c r="K62" s="21">
        <v>0.24390000000000001</v>
      </c>
      <c r="L62" s="20">
        <f t="shared" si="26"/>
        <v>555</v>
      </c>
      <c r="M62" s="20">
        <f t="shared" si="27"/>
        <v>50.72</v>
      </c>
      <c r="N62" s="20">
        <f t="shared" si="28"/>
        <v>605.72</v>
      </c>
      <c r="O62" s="23">
        <f>SUM(N53:N62)</f>
        <v>6663.32</v>
      </c>
      <c r="P62" s="13"/>
      <c r="Q62" s="13"/>
      <c r="R62" s="13"/>
      <c r="S62" s="13"/>
      <c r="T62" s="13"/>
      <c r="U62" s="13"/>
      <c r="V62" s="13"/>
      <c r="W62" s="5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1"/>
      <c r="AK62" s="1"/>
      <c r="AL62" s="1"/>
      <c r="AM62" s="1"/>
      <c r="AN62" s="1"/>
      <c r="AO62" s="1"/>
    </row>
    <row r="63" spans="2:41" ht="18.75" customHeight="1" x14ac:dyDescent="0.25">
      <c r="B63" s="73" t="s">
        <v>131</v>
      </c>
      <c r="C63" s="74"/>
      <c r="D63" s="74"/>
      <c r="E63" s="74"/>
      <c r="F63" s="74"/>
      <c r="G63" s="74"/>
      <c r="H63" s="74"/>
      <c r="I63" s="74"/>
      <c r="J63" s="74"/>
      <c r="K63" s="74"/>
      <c r="L63" s="22">
        <f>SUM(L53:L62)</f>
        <v>4842.93</v>
      </c>
      <c r="M63" s="22">
        <f>SUM(M53:M62)</f>
        <v>1820.3899999999999</v>
      </c>
      <c r="N63" s="22">
        <f>SUM(N53:N62)</f>
        <v>6663.32</v>
      </c>
      <c r="O63" s="13"/>
      <c r="P63" s="13"/>
      <c r="Q63" s="13"/>
      <c r="R63" s="13"/>
      <c r="S63" s="13"/>
      <c r="T63" s="13"/>
      <c r="U63" s="13"/>
      <c r="V63" s="13"/>
      <c r="W63" s="5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1"/>
      <c r="AK63" s="1"/>
      <c r="AL63" s="1"/>
      <c r="AM63" s="1"/>
      <c r="AN63" s="1"/>
      <c r="AO63" s="1"/>
    </row>
    <row r="64" spans="2:41" ht="20.25" customHeight="1" x14ac:dyDescent="0.25">
      <c r="B64" s="10">
        <v>7</v>
      </c>
      <c r="C64" s="78" t="s">
        <v>132</v>
      </c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9"/>
    </row>
    <row r="65" spans="2:41" ht="31.5" customHeight="1" x14ac:dyDescent="0.25">
      <c r="B65" s="14" t="s">
        <v>133</v>
      </c>
      <c r="C65" s="15">
        <v>95547</v>
      </c>
      <c r="D65" s="24" t="s">
        <v>134</v>
      </c>
      <c r="E65" s="17">
        <v>2</v>
      </c>
      <c r="F65" s="18" t="s">
        <v>7</v>
      </c>
      <c r="G65" s="19">
        <v>42.64</v>
      </c>
      <c r="H65" s="19">
        <v>6.48</v>
      </c>
      <c r="I65" s="19">
        <f t="shared" ref="I65:I67" si="30">G65+H65</f>
        <v>49.120000000000005</v>
      </c>
      <c r="J65" s="20">
        <f t="shared" ref="J65:J67" si="31">G65*E65</f>
        <v>85.28</v>
      </c>
      <c r="K65" s="21">
        <v>0.24390000000000001</v>
      </c>
      <c r="L65" s="20">
        <f t="shared" ref="L65:L67" si="32">ROUND((1+K65)*E65*G65,2)</f>
        <v>106.08</v>
      </c>
      <c r="M65" s="20">
        <f t="shared" ref="M65:M67" si="33">ROUND((1+K65)*E65*H65,2)</f>
        <v>16.12</v>
      </c>
      <c r="N65" s="20">
        <f t="shared" ref="N65:N67" si="34">ROUND(L65+M65,2)</f>
        <v>122.2</v>
      </c>
      <c r="O65" s="13"/>
      <c r="P65" s="13"/>
      <c r="Q65" s="13"/>
      <c r="R65" s="13"/>
      <c r="S65" s="13"/>
      <c r="T65" s="13"/>
      <c r="U65" s="13"/>
      <c r="V65" s="13"/>
      <c r="W65" s="5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1"/>
      <c r="AK65" s="1"/>
      <c r="AL65" s="1"/>
      <c r="AM65" s="1"/>
      <c r="AN65" s="1"/>
      <c r="AO65" s="1"/>
    </row>
    <row r="66" spans="2:41" ht="19.5" customHeight="1" x14ac:dyDescent="0.25">
      <c r="B66" s="14" t="s">
        <v>135</v>
      </c>
      <c r="C66" s="15" t="s">
        <v>136</v>
      </c>
      <c r="D66" s="24" t="s">
        <v>137</v>
      </c>
      <c r="E66" s="17">
        <v>2</v>
      </c>
      <c r="F66" s="18" t="s">
        <v>7</v>
      </c>
      <c r="G66" s="19">
        <f>'[1]Composições Próprias'!I92</f>
        <v>42.66</v>
      </c>
      <c r="H66" s="19">
        <f>'[1]Composições Próprias'!J92</f>
        <v>8.1514740000000003</v>
      </c>
      <c r="I66" s="19">
        <f t="shared" si="30"/>
        <v>50.811473999999997</v>
      </c>
      <c r="J66" s="20">
        <f t="shared" si="31"/>
        <v>85.32</v>
      </c>
      <c r="K66" s="21">
        <v>0.24390000000000001</v>
      </c>
      <c r="L66" s="20">
        <f t="shared" si="32"/>
        <v>106.13</v>
      </c>
      <c r="M66" s="20">
        <f t="shared" si="33"/>
        <v>20.28</v>
      </c>
      <c r="N66" s="20">
        <f t="shared" si="34"/>
        <v>126.41</v>
      </c>
      <c r="O66" s="13"/>
      <c r="P66" s="13"/>
      <c r="Q66" s="13"/>
      <c r="R66" s="13"/>
      <c r="S66" s="13"/>
      <c r="T66" s="13"/>
      <c r="U66" s="13"/>
      <c r="V66" s="13"/>
      <c r="W66" s="5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1"/>
      <c r="AK66" s="1"/>
      <c r="AL66" s="1"/>
      <c r="AM66" s="1"/>
      <c r="AN66" s="1"/>
      <c r="AO66" s="1"/>
    </row>
    <row r="67" spans="2:41" ht="19.5" customHeight="1" x14ac:dyDescent="0.25">
      <c r="B67" s="14" t="s">
        <v>138</v>
      </c>
      <c r="C67" s="15" t="s">
        <v>139</v>
      </c>
      <c r="D67" s="24" t="s">
        <v>140</v>
      </c>
      <c r="E67" s="17">
        <v>4</v>
      </c>
      <c r="F67" s="18" t="s">
        <v>7</v>
      </c>
      <c r="G67" s="19">
        <f>'[1]Composições Próprias'!I101</f>
        <v>42.66</v>
      </c>
      <c r="H67" s="19">
        <f>'[1]Composições Próprias'!J101</f>
        <v>8.1514740000000003</v>
      </c>
      <c r="I67" s="19">
        <f t="shared" si="30"/>
        <v>50.811473999999997</v>
      </c>
      <c r="J67" s="20">
        <f t="shared" si="31"/>
        <v>170.64</v>
      </c>
      <c r="K67" s="21">
        <v>0.24390000000000001</v>
      </c>
      <c r="L67" s="20">
        <f t="shared" si="32"/>
        <v>212.26</v>
      </c>
      <c r="M67" s="20">
        <f t="shared" si="33"/>
        <v>40.56</v>
      </c>
      <c r="N67" s="20">
        <f t="shared" si="34"/>
        <v>252.82</v>
      </c>
      <c r="O67" s="23">
        <f>SUM(N65:N67)</f>
        <v>501.43</v>
      </c>
      <c r="P67" s="13"/>
      <c r="Q67" s="13"/>
      <c r="R67" s="13"/>
      <c r="S67" s="13"/>
      <c r="T67" s="13"/>
      <c r="U67" s="13"/>
      <c r="V67" s="13"/>
      <c r="W67" s="5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1"/>
      <c r="AK67" s="1"/>
      <c r="AL67" s="1"/>
      <c r="AM67" s="1"/>
      <c r="AN67" s="1"/>
      <c r="AO67" s="1"/>
    </row>
    <row r="68" spans="2:41" ht="18.75" customHeight="1" x14ac:dyDescent="0.25">
      <c r="B68" s="73" t="s">
        <v>141</v>
      </c>
      <c r="C68" s="74"/>
      <c r="D68" s="74"/>
      <c r="E68" s="74"/>
      <c r="F68" s="74"/>
      <c r="G68" s="74"/>
      <c r="H68" s="74"/>
      <c r="I68" s="74"/>
      <c r="J68" s="74"/>
      <c r="K68" s="74"/>
      <c r="L68" s="22">
        <f>SUM(L65:L67)</f>
        <v>424.46999999999997</v>
      </c>
      <c r="M68" s="22">
        <f>SUM(M65:M67)</f>
        <v>76.960000000000008</v>
      </c>
      <c r="N68" s="22">
        <f>SUM(N65:N67)</f>
        <v>501.43</v>
      </c>
      <c r="O68" s="13"/>
      <c r="P68" s="13"/>
      <c r="Q68" s="13"/>
      <c r="R68" s="13"/>
      <c r="S68" s="13"/>
      <c r="T68" s="13"/>
      <c r="U68" s="13"/>
      <c r="V68" s="13"/>
      <c r="W68" s="5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1"/>
      <c r="AK68" s="1"/>
      <c r="AL68" s="1"/>
      <c r="AM68" s="1"/>
      <c r="AN68" s="1"/>
      <c r="AO68" s="1"/>
    </row>
    <row r="69" spans="2:41" ht="20.25" customHeight="1" x14ac:dyDescent="0.25">
      <c r="B69" s="10">
        <v>8</v>
      </c>
      <c r="C69" s="78" t="s">
        <v>142</v>
      </c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9"/>
    </row>
    <row r="70" spans="2:41" ht="19.5" customHeight="1" x14ac:dyDescent="0.25">
      <c r="B70" s="14" t="s">
        <v>143</v>
      </c>
      <c r="C70" s="15" t="s">
        <v>144</v>
      </c>
      <c r="D70" s="24" t="s">
        <v>145</v>
      </c>
      <c r="E70" s="17">
        <v>320</v>
      </c>
      <c r="F70" s="18" t="s">
        <v>41</v>
      </c>
      <c r="G70" s="19">
        <v>0</v>
      </c>
      <c r="H70" s="19">
        <f>'[1]Composições Próprias'!J111</f>
        <v>3.2752500000000002</v>
      </c>
      <c r="I70" s="19">
        <f t="shared" ref="I70" si="35">G70+H70</f>
        <v>3.2752500000000002</v>
      </c>
      <c r="J70" s="20">
        <f t="shared" ref="J70" si="36">ROUND(I70*E70,2)</f>
        <v>1048.08</v>
      </c>
      <c r="K70" s="21">
        <v>0.24390000000000001</v>
      </c>
      <c r="L70" s="20">
        <f>ROUND((1+K70)*E70*G70,2)</f>
        <v>0</v>
      </c>
      <c r="M70" s="20">
        <f>ROUND((1+K70)*E70*H70,2)</f>
        <v>1303.71</v>
      </c>
      <c r="N70" s="20">
        <f t="shared" ref="N70" si="37">ROUND(L70+M70,2)</f>
        <v>1303.71</v>
      </c>
      <c r="O70" s="23">
        <f>SUM(N70)</f>
        <v>1303.71</v>
      </c>
      <c r="P70" s="13"/>
      <c r="Q70" s="13"/>
      <c r="R70" s="13"/>
      <c r="S70" s="13"/>
      <c r="T70" s="13"/>
      <c r="U70" s="13"/>
      <c r="V70" s="13"/>
      <c r="W70" s="5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1"/>
      <c r="AK70" s="1"/>
      <c r="AL70" s="1"/>
      <c r="AM70" s="1"/>
      <c r="AN70" s="1"/>
      <c r="AO70" s="1"/>
    </row>
    <row r="71" spans="2:41" ht="18.75" customHeight="1" x14ac:dyDescent="0.25">
      <c r="B71" s="73" t="s">
        <v>141</v>
      </c>
      <c r="C71" s="74"/>
      <c r="D71" s="74"/>
      <c r="E71" s="74"/>
      <c r="F71" s="74"/>
      <c r="G71" s="74"/>
      <c r="H71" s="74"/>
      <c r="I71" s="74"/>
      <c r="J71" s="74"/>
      <c r="K71" s="74"/>
      <c r="L71" s="22">
        <f>L70</f>
        <v>0</v>
      </c>
      <c r="M71" s="22">
        <f>M70</f>
        <v>1303.71</v>
      </c>
      <c r="N71" s="22">
        <f>N70</f>
        <v>1303.71</v>
      </c>
      <c r="O71" s="13"/>
      <c r="P71" s="13"/>
      <c r="Q71" s="13"/>
      <c r="R71" s="13"/>
      <c r="S71" s="13"/>
      <c r="T71" s="13"/>
      <c r="U71" s="13"/>
      <c r="V71" s="13"/>
      <c r="W71" s="5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1"/>
      <c r="AK71" s="1"/>
      <c r="AL71" s="1"/>
      <c r="AM71" s="1"/>
      <c r="AN71" s="1"/>
      <c r="AO71" s="1"/>
    </row>
    <row r="72" spans="2:41" ht="33" customHeight="1" x14ac:dyDescent="0.25">
      <c r="B72" s="81" t="s">
        <v>146</v>
      </c>
      <c r="C72" s="82"/>
      <c r="D72" s="82"/>
      <c r="E72" s="82"/>
      <c r="F72" s="82"/>
      <c r="G72" s="82"/>
      <c r="H72" s="82"/>
      <c r="I72" s="82"/>
      <c r="J72" s="82"/>
      <c r="K72" s="83"/>
      <c r="L72" s="34">
        <f>L11+L16+L25+L32+L51+L63+L68+L71</f>
        <v>48163.76</v>
      </c>
      <c r="M72" s="34">
        <f>M11+M16+M25+M32+M51+M63+M68+M71</f>
        <v>18425.739999999994</v>
      </c>
      <c r="N72" s="34">
        <f>N11+N16+N25+N32+N51+N63+N68+N71</f>
        <v>66589.5</v>
      </c>
      <c r="O72" s="35">
        <f>SUM(O9:O70)</f>
        <v>66589.5</v>
      </c>
      <c r="P72" s="35"/>
      <c r="Q72" s="35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2:41" ht="15" customHeight="1" x14ac:dyDescent="0.25">
      <c r="B73" s="36"/>
      <c r="C73" s="37"/>
      <c r="D73" s="38"/>
      <c r="E73" s="39"/>
      <c r="F73" s="40"/>
      <c r="G73" s="41"/>
      <c r="H73" s="41"/>
      <c r="I73" s="41"/>
      <c r="J73" s="41"/>
      <c r="K73" s="41"/>
      <c r="L73" s="41"/>
      <c r="M73" s="41"/>
      <c r="N73" s="41"/>
      <c r="O73" s="35"/>
      <c r="P73" s="35"/>
      <c r="Q73" s="35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2:41" ht="15" customHeight="1" x14ac:dyDescent="0.25">
      <c r="B74" s="36"/>
      <c r="C74" s="84" t="s">
        <v>147</v>
      </c>
      <c r="D74" s="84"/>
      <c r="E74" s="42"/>
      <c r="F74" s="43"/>
      <c r="G74" s="41"/>
      <c r="H74" s="41"/>
      <c r="I74" s="41"/>
      <c r="J74" s="41"/>
      <c r="K74" s="41"/>
      <c r="L74" s="41"/>
      <c r="M74" s="41"/>
      <c r="N74" s="41"/>
      <c r="O74" s="35"/>
      <c r="P74" s="35"/>
      <c r="Q74" s="35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2:41" ht="15" customHeight="1" x14ac:dyDescent="0.25">
      <c r="B75" s="36"/>
      <c r="C75" s="85" t="s">
        <v>148</v>
      </c>
      <c r="D75" s="85"/>
      <c r="E75" s="42"/>
      <c r="F75" s="43"/>
      <c r="G75" s="41"/>
      <c r="H75" s="44"/>
      <c r="I75" s="41"/>
      <c r="J75" s="44"/>
      <c r="K75" s="44"/>
      <c r="L75" s="41"/>
      <c r="M75" s="44"/>
      <c r="N75" s="44"/>
      <c r="O75" s="35"/>
      <c r="P75" s="35"/>
      <c r="Q75" s="35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2:41" ht="15" customHeight="1" x14ac:dyDescent="0.25">
      <c r="B76" s="36"/>
      <c r="C76" s="85" t="s">
        <v>149</v>
      </c>
      <c r="D76" s="85"/>
      <c r="E76" s="45"/>
      <c r="F76" s="43"/>
      <c r="G76" s="41"/>
      <c r="H76" s="38"/>
      <c r="I76" s="41"/>
      <c r="J76" s="38"/>
      <c r="K76" s="38"/>
      <c r="L76" s="41"/>
      <c r="M76" s="38"/>
      <c r="N76" s="44"/>
      <c r="O76" s="35"/>
      <c r="P76" s="35"/>
      <c r="Q76" s="35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2:41" ht="18.75" customHeight="1" x14ac:dyDescent="0.25">
      <c r="B77" s="36"/>
      <c r="C77" s="85" t="s">
        <v>150</v>
      </c>
      <c r="D77" s="85"/>
      <c r="E77" s="39"/>
      <c r="F77" s="40"/>
      <c r="G77" s="41"/>
      <c r="H77" s="44"/>
      <c r="I77" s="41"/>
      <c r="J77" s="44"/>
      <c r="K77" s="44"/>
      <c r="L77" s="41"/>
      <c r="M77" s="44"/>
      <c r="N77" s="4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2:41" ht="15" customHeight="1" x14ac:dyDescent="0.25">
      <c r="B78" s="36"/>
      <c r="C78" s="85" t="s">
        <v>151</v>
      </c>
      <c r="D78" s="85"/>
      <c r="E78" s="42"/>
      <c r="F78" s="43"/>
      <c r="G78" s="41"/>
      <c r="H78" s="44"/>
      <c r="I78" s="41"/>
      <c r="J78" s="44"/>
      <c r="K78" s="44"/>
      <c r="L78" s="41"/>
      <c r="M78" s="44"/>
      <c r="N78" s="4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2:41" ht="15" customHeight="1" x14ac:dyDescent="0.25">
      <c r="B79" s="36"/>
      <c r="C79" s="85" t="s">
        <v>152</v>
      </c>
      <c r="D79" s="85"/>
      <c r="E79" s="42"/>
      <c r="F79" s="43"/>
      <c r="G79" s="44"/>
      <c r="H79" s="44"/>
      <c r="I79" s="44"/>
      <c r="J79" s="44"/>
      <c r="K79" s="44"/>
      <c r="L79" s="44"/>
      <c r="M79" s="44"/>
      <c r="N79" s="44"/>
      <c r="O79" s="1"/>
      <c r="P79" s="1"/>
      <c r="Q79" s="1"/>
      <c r="R79" s="1"/>
      <c r="S79" s="1"/>
      <c r="T79" s="1"/>
      <c r="U79" s="1"/>
      <c r="V79" s="1"/>
      <c r="W79" s="1" t="s">
        <v>153</v>
      </c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2:41" ht="15" customHeight="1" x14ac:dyDescent="0.25">
      <c r="B80" s="36"/>
      <c r="C80" s="37"/>
      <c r="D80" s="38"/>
      <c r="E80" s="39"/>
      <c r="F80" s="40"/>
      <c r="G80" s="44"/>
      <c r="H80" s="44"/>
      <c r="I80" s="44"/>
      <c r="J80" s="86" t="s">
        <v>155</v>
      </c>
      <c r="K80" s="86"/>
      <c r="L80" s="86"/>
      <c r="M80" s="86"/>
      <c r="N80" s="86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2:34" ht="15" customHeight="1" x14ac:dyDescent="0.25">
      <c r="B81" s="36"/>
      <c r="C81" s="37"/>
      <c r="D81" s="38"/>
      <c r="E81" s="39"/>
      <c r="F81" s="40"/>
      <c r="G81" s="40"/>
      <c r="H81" s="40"/>
      <c r="I81" s="40"/>
      <c r="J81" s="40"/>
      <c r="K81" s="40"/>
      <c r="L81" s="40"/>
      <c r="M81" s="40"/>
      <c r="N81" s="4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2:34" ht="15" customHeight="1" x14ac:dyDescent="0.25">
      <c r="B82" s="36"/>
      <c r="C82" s="46"/>
      <c r="D82" s="47"/>
      <c r="E82" s="48"/>
      <c r="F82" s="49"/>
      <c r="G82" s="50"/>
      <c r="H82" s="50"/>
      <c r="I82" s="50"/>
      <c r="J82" s="50"/>
      <c r="K82" s="50"/>
      <c r="L82" s="50"/>
      <c r="M82" s="50"/>
      <c r="N82" s="50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2:34" ht="15" customHeight="1" x14ac:dyDescent="0.25">
      <c r="B83" s="36"/>
      <c r="C83" s="80"/>
      <c r="D83" s="80"/>
      <c r="E83" s="80"/>
      <c r="F83" s="80"/>
      <c r="G83" s="80"/>
      <c r="H83" s="80"/>
      <c r="I83" s="50"/>
      <c r="J83" s="50"/>
      <c r="K83" s="50"/>
      <c r="L83" s="50"/>
      <c r="M83" s="50"/>
      <c r="N83" s="50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2:34" ht="15" customHeight="1" x14ac:dyDescent="0.25">
      <c r="B84" s="36"/>
      <c r="C84" s="80"/>
      <c r="D84" s="80"/>
      <c r="E84" s="80"/>
      <c r="F84" s="80"/>
      <c r="G84" s="80"/>
      <c r="H84" s="80"/>
      <c r="I84" s="50"/>
      <c r="J84" s="50"/>
      <c r="K84" s="50"/>
      <c r="L84" s="50"/>
      <c r="M84" s="50"/>
      <c r="N84" s="50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2:34" ht="15" customHeight="1" x14ac:dyDescent="0.25">
      <c r="B85" s="51"/>
      <c r="C85" s="4"/>
      <c r="D85" s="1"/>
      <c r="E85" s="52"/>
      <c r="F85" s="8"/>
      <c r="G85" s="53"/>
      <c r="H85" s="53"/>
      <c r="I85" s="53"/>
      <c r="J85" s="53"/>
      <c r="K85" s="53"/>
      <c r="L85" s="53"/>
      <c r="M85" s="53"/>
      <c r="N85" s="53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2:34" ht="15" customHeight="1" x14ac:dyDescent="0.25"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2:34" ht="15" customHeight="1" x14ac:dyDescent="0.25"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2:34" ht="15" customHeight="1" x14ac:dyDescent="0.25"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2:34" ht="15" customHeight="1" x14ac:dyDescent="0.25"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2:34" ht="15" customHeight="1" x14ac:dyDescent="0.25"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2:34" ht="15" customHeight="1" x14ac:dyDescent="0.25"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2:34" ht="15" customHeight="1" x14ac:dyDescent="0.25"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2:34" ht="15" customHeight="1" x14ac:dyDescent="0.25"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2:34" ht="15" customHeight="1" x14ac:dyDescent="0.25"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2:34" ht="15" customHeight="1" x14ac:dyDescent="0.25"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2:34" ht="15" customHeight="1" x14ac:dyDescent="0.25"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5:34" ht="15" customHeight="1" x14ac:dyDescent="0.25"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5:34" ht="15" customHeight="1" x14ac:dyDescent="0.25"/>
    <row r="99" spans="15:34" ht="15" customHeight="1" x14ac:dyDescent="0.25"/>
    <row r="100" spans="15:34" ht="15" customHeight="1" x14ac:dyDescent="0.25"/>
    <row r="101" spans="15:34" ht="15" customHeight="1" x14ac:dyDescent="0.25"/>
    <row r="102" spans="15:34" ht="15" customHeight="1" x14ac:dyDescent="0.25"/>
    <row r="103" spans="15:34" ht="15" customHeight="1" x14ac:dyDescent="0.25"/>
    <row r="104" spans="15:34" ht="15" customHeight="1" x14ac:dyDescent="0.25"/>
    <row r="105" spans="15:34" ht="15" customHeight="1" x14ac:dyDescent="0.25"/>
    <row r="106" spans="15:34" ht="15" customHeight="1" x14ac:dyDescent="0.25"/>
    <row r="107" spans="15:34" ht="15" customHeight="1" x14ac:dyDescent="0.25"/>
    <row r="108" spans="15:34" ht="15" customHeight="1" x14ac:dyDescent="0.25"/>
    <row r="109" spans="15:34" ht="15" customHeight="1" x14ac:dyDescent="0.25"/>
    <row r="110" spans="15:34" ht="15" customHeight="1" x14ac:dyDescent="0.25"/>
    <row r="111" spans="15:34" ht="15" customHeight="1" x14ac:dyDescent="0.25"/>
    <row r="112" spans="15:34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</sheetData>
  <mergeCells count="34">
    <mergeCell ref="C64:N64"/>
    <mergeCell ref="C84:H84"/>
    <mergeCell ref="C69:N69"/>
    <mergeCell ref="B71:K71"/>
    <mergeCell ref="B72:K72"/>
    <mergeCell ref="C74:D74"/>
    <mergeCell ref="C75:D75"/>
    <mergeCell ref="C76:D76"/>
    <mergeCell ref="C77:D77"/>
    <mergeCell ref="C78:D78"/>
    <mergeCell ref="C79:D79"/>
    <mergeCell ref="J80:N80"/>
    <mergeCell ref="C83:H83"/>
    <mergeCell ref="B68:K68"/>
    <mergeCell ref="G6:I6"/>
    <mergeCell ref="J6:J7"/>
    <mergeCell ref="K6:K7"/>
    <mergeCell ref="L6:N6"/>
    <mergeCell ref="B11:K11"/>
    <mergeCell ref="B16:K16"/>
    <mergeCell ref="B6:B7"/>
    <mergeCell ref="C6:C7"/>
    <mergeCell ref="D6:D7"/>
    <mergeCell ref="E6:E7"/>
    <mergeCell ref="F6:F7"/>
    <mergeCell ref="B25:K25"/>
    <mergeCell ref="B32:K32"/>
    <mergeCell ref="B51:K51"/>
    <mergeCell ref="B63:K63"/>
    <mergeCell ref="B1:N1"/>
    <mergeCell ref="B2:N2"/>
    <mergeCell ref="B3:N3"/>
    <mergeCell ref="B4:N4"/>
    <mergeCell ref="B5:N5"/>
  </mergeCells>
  <pageMargins left="0.78740157480314965" right="0.59055118110236227" top="1.1811023622047245" bottom="0.78740157480314965" header="0.31496062992125984" footer="0.31496062992125984"/>
  <pageSetup paperSize="9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 + MÃO DE OBRA</vt:lpstr>
      <vt:lpstr>'MATERIAL + MÃO DE OBRA'!Area_de_impressao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Samanta Amaral Martins</dc:creator>
  <cp:lastModifiedBy>Claudio Roberto Ehlers</cp:lastModifiedBy>
  <cp:lastPrinted>2021-06-17T16:42:07Z</cp:lastPrinted>
  <dcterms:created xsi:type="dcterms:W3CDTF">2021-06-17T14:49:35Z</dcterms:created>
  <dcterms:modified xsi:type="dcterms:W3CDTF">2021-06-17T16:43:10Z</dcterms:modified>
</cp:coreProperties>
</file>