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láudio Ehlers Editais CRIS\"/>
    </mc:Choice>
  </mc:AlternateContent>
  <xr:revisionPtr revIDLastSave="0" documentId="13_ncr:1_{8EBF981E-58A5-4414-8493-443DA84FBDC2}" xr6:coauthVersionLast="36" xr6:coauthVersionMax="36" xr10:uidLastSave="{00000000-0000-0000-0000-000000000000}"/>
  <bookViews>
    <workbookView xWindow="0" yWindow="0" windowWidth="28800" windowHeight="12225" activeTab="1" xr2:uid="{29334199-105A-46EA-ADB1-E6E2F50FFB43}"/>
  </bookViews>
  <sheets>
    <sheet name="MATERIAL + MÃO DE OBRA" sheetId="1" r:id="rId1"/>
    <sheet name="CRONOGRAMA" sheetId="2" r:id="rId2"/>
  </sheets>
  <externalReferences>
    <externalReference r:id="rId3"/>
  </externalReferences>
  <definedNames>
    <definedName name="_xlnm.Print_Area" localSheetId="0">'MATERIAL + MÃO DE OBRA'!$B$1:$Q$135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2" l="1"/>
  <c r="N26" i="2" s="1"/>
  <c r="O26" i="2" s="1"/>
  <c r="D26" i="2"/>
  <c r="D25" i="2"/>
  <c r="J24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J9" i="1"/>
  <c r="K9" i="1"/>
  <c r="P9" i="1" s="1"/>
  <c r="P10" i="1" s="1"/>
  <c r="L9" i="1"/>
  <c r="M9" i="1" s="1"/>
  <c r="O9" i="1"/>
  <c r="H13" i="1"/>
  <c r="M13" i="1" s="1"/>
  <c r="L13" i="1"/>
  <c r="P13" i="1"/>
  <c r="H14" i="1"/>
  <c r="M14" i="1" s="1"/>
  <c r="L14" i="1"/>
  <c r="P14" i="1"/>
  <c r="H15" i="1"/>
  <c r="M15" i="1" s="1"/>
  <c r="L15" i="1"/>
  <c r="P15" i="1"/>
  <c r="H16" i="1"/>
  <c r="M16" i="1" s="1"/>
  <c r="L16" i="1"/>
  <c r="P16" i="1"/>
  <c r="H19" i="1"/>
  <c r="P19" i="1" s="1"/>
  <c r="L19" i="1"/>
  <c r="O19" i="1"/>
  <c r="Q19" i="1" s="1"/>
  <c r="H20" i="1"/>
  <c r="P20" i="1" s="1"/>
  <c r="L20" i="1"/>
  <c r="M20" i="1" s="1"/>
  <c r="O20" i="1"/>
  <c r="H21" i="1"/>
  <c r="P21" i="1" s="1"/>
  <c r="L21" i="1"/>
  <c r="O21" i="1"/>
  <c r="Q21" i="1" s="1"/>
  <c r="H22" i="1"/>
  <c r="P22" i="1" s="1"/>
  <c r="L22" i="1"/>
  <c r="M22" i="1" s="1"/>
  <c r="O22" i="1"/>
  <c r="H23" i="1"/>
  <c r="P23" i="1" s="1"/>
  <c r="L23" i="1"/>
  <c r="O23" i="1"/>
  <c r="Q23" i="1" s="1"/>
  <c r="H26" i="1"/>
  <c r="M26" i="1" s="1"/>
  <c r="L26" i="1"/>
  <c r="P26" i="1"/>
  <c r="H27" i="1"/>
  <c r="M27" i="1" s="1"/>
  <c r="L27" i="1"/>
  <c r="P27" i="1"/>
  <c r="H28" i="1"/>
  <c r="M28" i="1" s="1"/>
  <c r="L28" i="1"/>
  <c r="P28" i="1"/>
  <c r="H29" i="1"/>
  <c r="M29" i="1" s="1"/>
  <c r="L29" i="1"/>
  <c r="P29" i="1"/>
  <c r="H30" i="1"/>
  <c r="J30" i="1"/>
  <c r="L30" i="1" s="1"/>
  <c r="M30" i="1" s="1"/>
  <c r="K30" i="1"/>
  <c r="P30" i="1" s="1"/>
  <c r="H33" i="1"/>
  <c r="L33" i="1"/>
  <c r="M33" i="1" s="1"/>
  <c r="O33" i="1"/>
  <c r="O35" i="1" s="1"/>
  <c r="P33" i="1"/>
  <c r="P35" i="1" s="1"/>
  <c r="H34" i="1"/>
  <c r="L34" i="1"/>
  <c r="O34" i="1"/>
  <c r="Q34" i="1" s="1"/>
  <c r="P34" i="1"/>
  <c r="L37" i="1"/>
  <c r="M37" i="1"/>
  <c r="O37" i="1"/>
  <c r="P37" i="1"/>
  <c r="L38" i="1"/>
  <c r="M38" i="1"/>
  <c r="O38" i="1"/>
  <c r="Q38" i="1" s="1"/>
  <c r="P38" i="1"/>
  <c r="L39" i="1"/>
  <c r="M39" i="1" s="1"/>
  <c r="O39" i="1"/>
  <c r="P39" i="1"/>
  <c r="Q39" i="1"/>
  <c r="H40" i="1"/>
  <c r="P40" i="1" s="1"/>
  <c r="J40" i="1"/>
  <c r="K40" i="1"/>
  <c r="O40" i="1"/>
  <c r="H41" i="1"/>
  <c r="J41" i="1"/>
  <c r="K41" i="1"/>
  <c r="P41" i="1" s="1"/>
  <c r="L41" i="1"/>
  <c r="M41" i="1" s="1"/>
  <c r="O41" i="1"/>
  <c r="H42" i="1"/>
  <c r="P42" i="1" s="1"/>
  <c r="L42" i="1"/>
  <c r="O42" i="1"/>
  <c r="Q42" i="1" s="1"/>
  <c r="H45" i="1"/>
  <c r="O45" i="1" s="1"/>
  <c r="L45" i="1"/>
  <c r="P45" i="1"/>
  <c r="H46" i="1"/>
  <c r="M46" i="1" s="1"/>
  <c r="L46" i="1"/>
  <c r="P46" i="1"/>
  <c r="H47" i="1"/>
  <c r="J47" i="1"/>
  <c r="L47" i="1" s="1"/>
  <c r="M47" i="1" s="1"/>
  <c r="K47" i="1"/>
  <c r="P47" i="1" s="1"/>
  <c r="H51" i="1"/>
  <c r="P51" i="1" s="1"/>
  <c r="P54" i="1" s="1"/>
  <c r="L51" i="1"/>
  <c r="M51" i="1" s="1"/>
  <c r="O51" i="1"/>
  <c r="O54" i="1" s="1"/>
  <c r="H52" i="1"/>
  <c r="L52" i="1"/>
  <c r="O52" i="1"/>
  <c r="Q52" i="1" s="1"/>
  <c r="P52" i="1"/>
  <c r="H53" i="1"/>
  <c r="L53" i="1"/>
  <c r="M53" i="1" s="1"/>
  <c r="O53" i="1"/>
  <c r="P53" i="1"/>
  <c r="Q53" i="1"/>
  <c r="H56" i="1"/>
  <c r="O56" i="1" s="1"/>
  <c r="L56" i="1"/>
  <c r="M56" i="1"/>
  <c r="P56" i="1"/>
  <c r="H57" i="1"/>
  <c r="O57" i="1" s="1"/>
  <c r="L57" i="1"/>
  <c r="H58" i="1"/>
  <c r="O58" i="1" s="1"/>
  <c r="L58" i="1"/>
  <c r="M58" i="1"/>
  <c r="H59" i="1"/>
  <c r="O59" i="1" s="1"/>
  <c r="L59" i="1"/>
  <c r="M59" i="1"/>
  <c r="P59" i="1"/>
  <c r="H60" i="1"/>
  <c r="O60" i="1" s="1"/>
  <c r="L60" i="1"/>
  <c r="H61" i="1"/>
  <c r="O61" i="1" s="1"/>
  <c r="L61" i="1"/>
  <c r="M61" i="1"/>
  <c r="L62" i="1"/>
  <c r="H65" i="1"/>
  <c r="O65" i="1" s="1"/>
  <c r="L65" i="1"/>
  <c r="H66" i="1"/>
  <c r="P66" i="1" s="1"/>
  <c r="L66" i="1"/>
  <c r="M66" i="1" s="1"/>
  <c r="H67" i="1"/>
  <c r="P67" i="1" s="1"/>
  <c r="L67" i="1"/>
  <c r="M67" i="1" s="1"/>
  <c r="O67" i="1"/>
  <c r="H68" i="1"/>
  <c r="L68" i="1"/>
  <c r="O68" i="1"/>
  <c r="Q68" i="1" s="1"/>
  <c r="P68" i="1"/>
  <c r="H69" i="1"/>
  <c r="J69" i="1"/>
  <c r="L69" i="1" s="1"/>
  <c r="M69" i="1" s="1"/>
  <c r="K69" i="1"/>
  <c r="O69" i="1"/>
  <c r="P69" i="1"/>
  <c r="H70" i="1"/>
  <c r="L70" i="1"/>
  <c r="M70" i="1"/>
  <c r="O70" i="1"/>
  <c r="P70" i="1"/>
  <c r="H71" i="1"/>
  <c r="M71" i="1" s="1"/>
  <c r="L71" i="1"/>
  <c r="H72" i="1"/>
  <c r="O72" i="1" s="1"/>
  <c r="L72" i="1"/>
  <c r="H75" i="1"/>
  <c r="O75" i="1" s="1"/>
  <c r="J75" i="1"/>
  <c r="L75" i="1"/>
  <c r="M75" i="1" s="1"/>
  <c r="H76" i="1"/>
  <c r="L76" i="1"/>
  <c r="O76" i="1"/>
  <c r="P76" i="1"/>
  <c r="Q76" i="1"/>
  <c r="H77" i="1"/>
  <c r="O77" i="1" s="1"/>
  <c r="L77" i="1"/>
  <c r="H78" i="1"/>
  <c r="P78" i="1" s="1"/>
  <c r="L78" i="1"/>
  <c r="M78" i="1" s="1"/>
  <c r="H79" i="1"/>
  <c r="P79" i="1" s="1"/>
  <c r="L79" i="1"/>
  <c r="M79" i="1" s="1"/>
  <c r="O79" i="1"/>
  <c r="Q79" i="1" s="1"/>
  <c r="H80" i="1"/>
  <c r="L80" i="1"/>
  <c r="O80" i="1"/>
  <c r="Q80" i="1" s="1"/>
  <c r="P80" i="1"/>
  <c r="H83" i="1"/>
  <c r="O83" i="1" s="1"/>
  <c r="L83" i="1"/>
  <c r="M83" i="1"/>
  <c r="P83" i="1"/>
  <c r="H84" i="1"/>
  <c r="O84" i="1" s="1"/>
  <c r="L84" i="1"/>
  <c r="J85" i="1"/>
  <c r="O85" i="1" s="1"/>
  <c r="K85" i="1"/>
  <c r="P85" i="1" s="1"/>
  <c r="L85" i="1"/>
  <c r="M85" i="1" s="1"/>
  <c r="H86" i="1"/>
  <c r="P86" i="1" s="1"/>
  <c r="L86" i="1"/>
  <c r="M86" i="1" s="1"/>
  <c r="O86" i="1"/>
  <c r="Q86" i="1" s="1"/>
  <c r="L87" i="1"/>
  <c r="M87" i="1"/>
  <c r="O87" i="1"/>
  <c r="Q87" i="1" s="1"/>
  <c r="P87" i="1"/>
  <c r="H90" i="1"/>
  <c r="L90" i="1"/>
  <c r="O90" i="1"/>
  <c r="O92" i="1" s="1"/>
  <c r="P90" i="1"/>
  <c r="P92" i="1" s="1"/>
  <c r="H91" i="1"/>
  <c r="L91" i="1"/>
  <c r="M91" i="1" s="1"/>
  <c r="O91" i="1"/>
  <c r="P91" i="1"/>
  <c r="Q91" i="1"/>
  <c r="H94" i="1"/>
  <c r="O94" i="1" s="1"/>
  <c r="L94" i="1"/>
  <c r="M94" i="1"/>
  <c r="P94" i="1"/>
  <c r="H95" i="1"/>
  <c r="O95" i="1" s="1"/>
  <c r="L95" i="1"/>
  <c r="H96" i="1"/>
  <c r="O96" i="1" s="1"/>
  <c r="L96" i="1"/>
  <c r="M96" i="1"/>
  <c r="H97" i="1"/>
  <c r="O97" i="1" s="1"/>
  <c r="L97" i="1"/>
  <c r="M97" i="1"/>
  <c r="P97" i="1"/>
  <c r="H100" i="1"/>
  <c r="O100" i="1" s="1"/>
  <c r="L100" i="1"/>
  <c r="H101" i="1"/>
  <c r="P101" i="1" s="1"/>
  <c r="L101" i="1"/>
  <c r="M101" i="1" s="1"/>
  <c r="L102" i="1"/>
  <c r="M102" i="1"/>
  <c r="O102" i="1"/>
  <c r="P102" i="1"/>
  <c r="Q102" i="1"/>
  <c r="L103" i="1"/>
  <c r="M103" i="1" s="1"/>
  <c r="O103" i="1"/>
  <c r="Q103" i="1" s="1"/>
  <c r="P103" i="1"/>
  <c r="L104" i="1"/>
  <c r="M104" i="1"/>
  <c r="O104" i="1"/>
  <c r="Q104" i="1" s="1"/>
  <c r="P104" i="1"/>
  <c r="H105" i="1"/>
  <c r="J105" i="1"/>
  <c r="K105" i="1"/>
  <c r="P105" i="1" s="1"/>
  <c r="L109" i="1"/>
  <c r="M109" i="1"/>
  <c r="O109" i="1"/>
  <c r="Q109" i="1" s="1"/>
  <c r="Q112" i="1" s="1"/>
  <c r="P109" i="1"/>
  <c r="P112" i="1" s="1"/>
  <c r="J110" i="1"/>
  <c r="O110" i="1" s="1"/>
  <c r="K110" i="1"/>
  <c r="P110" i="1" s="1"/>
  <c r="K111" i="1"/>
  <c r="L111" i="1" s="1"/>
  <c r="M111" i="1" s="1"/>
  <c r="O111" i="1"/>
  <c r="H114" i="1"/>
  <c r="L114" i="1"/>
  <c r="H115" i="1"/>
  <c r="L115" i="1"/>
  <c r="H116" i="1"/>
  <c r="L116" i="1"/>
  <c r="H117" i="1"/>
  <c r="L117" i="1"/>
  <c r="L120" i="1"/>
  <c r="M120" i="1"/>
  <c r="O120" i="1"/>
  <c r="P120" i="1"/>
  <c r="P122" i="1" s="1"/>
  <c r="J121" i="1"/>
  <c r="P121" i="1"/>
  <c r="Q100" i="1" l="1"/>
  <c r="Q106" i="1" s="1"/>
  <c r="J23" i="2" s="1"/>
  <c r="N23" i="2" s="1"/>
  <c r="O23" i="2" s="1"/>
  <c r="Q72" i="1"/>
  <c r="Q73" i="1" s="1"/>
  <c r="J18" i="2" s="1"/>
  <c r="N18" i="2" s="1"/>
  <c r="O18" i="2" s="1"/>
  <c r="Q110" i="1"/>
  <c r="Q67" i="1"/>
  <c r="O73" i="1"/>
  <c r="Q65" i="1"/>
  <c r="Q111" i="1"/>
  <c r="P48" i="1"/>
  <c r="Q69" i="1"/>
  <c r="P84" i="1"/>
  <c r="P88" i="1" s="1"/>
  <c r="P72" i="1"/>
  <c r="O71" i="1"/>
  <c r="Q71" i="1" s="1"/>
  <c r="P60" i="1"/>
  <c r="Q60" i="1" s="1"/>
  <c r="P57" i="1"/>
  <c r="Q57" i="1" s="1"/>
  <c r="P111" i="1"/>
  <c r="O101" i="1"/>
  <c r="Q101" i="1" s="1"/>
  <c r="M100" i="1"/>
  <c r="P96" i="1"/>
  <c r="Q90" i="1"/>
  <c r="Q92" i="1" s="1"/>
  <c r="L21" i="2" s="1"/>
  <c r="N21" i="2" s="1"/>
  <c r="O21" i="2" s="1"/>
  <c r="O78" i="1"/>
  <c r="Q78" i="1" s="1"/>
  <c r="M77" i="1"/>
  <c r="M72" i="1"/>
  <c r="O66" i="1"/>
  <c r="Q66" i="1" s="1"/>
  <c r="M65" i="1"/>
  <c r="P61" i="1"/>
  <c r="P58" i="1"/>
  <c r="Q40" i="1"/>
  <c r="L110" i="1"/>
  <c r="M110" i="1" s="1"/>
  <c r="O43" i="1"/>
  <c r="O105" i="1"/>
  <c r="Q105" i="1" s="1"/>
  <c r="Q96" i="1"/>
  <c r="M90" i="1"/>
  <c r="M80" i="1"/>
  <c r="P71" i="1"/>
  <c r="Q70" i="1"/>
  <c r="M68" i="1"/>
  <c r="Q61" i="1"/>
  <c r="Q58" i="1"/>
  <c r="M52" i="1"/>
  <c r="O47" i="1"/>
  <c r="Q47" i="1" s="1"/>
  <c r="P43" i="1"/>
  <c r="L40" i="1"/>
  <c r="M40" i="1" s="1"/>
  <c r="M34" i="1"/>
  <c r="O30" i="1"/>
  <c r="Q30" i="1" s="1"/>
  <c r="Q84" i="1"/>
  <c r="P31" i="1"/>
  <c r="P100" i="1"/>
  <c r="P106" i="1" s="1"/>
  <c r="P95" i="1"/>
  <c r="Q95" i="1" s="1"/>
  <c r="P77" i="1"/>
  <c r="Q77" i="1" s="1"/>
  <c r="P65" i="1"/>
  <c r="P73" i="1" s="1"/>
  <c r="P17" i="1"/>
  <c r="Q97" i="1"/>
  <c r="M95" i="1"/>
  <c r="M84" i="1"/>
  <c r="M76" i="1"/>
  <c r="H62" i="1"/>
  <c r="M60" i="1"/>
  <c r="Q59" i="1"/>
  <c r="M57" i="1"/>
  <c r="Q51" i="1"/>
  <c r="Q54" i="1" s="1"/>
  <c r="H16" i="2" s="1"/>
  <c r="N16" i="2" s="1"/>
  <c r="O16" i="2" s="1"/>
  <c r="M16" i="2" s="1"/>
  <c r="M42" i="1"/>
  <c r="Q33" i="1"/>
  <c r="Q35" i="1" s="1"/>
  <c r="J13" i="2" s="1"/>
  <c r="N13" i="2" s="1"/>
  <c r="O13" i="2" s="1"/>
  <c r="I13" i="2" s="1"/>
  <c r="M23" i="1"/>
  <c r="M21" i="1"/>
  <c r="M19" i="1"/>
  <c r="K21" i="2"/>
  <c r="I21" i="2"/>
  <c r="K26" i="2"/>
  <c r="I26" i="2"/>
  <c r="M13" i="2"/>
  <c r="N11" i="2"/>
  <c r="O11" i="2" s="1"/>
  <c r="N24" i="2"/>
  <c r="O24" i="2" s="1"/>
  <c r="M116" i="1"/>
  <c r="O116" i="1"/>
  <c r="P116" i="1"/>
  <c r="O106" i="1"/>
  <c r="Q94" i="1"/>
  <c r="O98" i="1"/>
  <c r="O88" i="1"/>
  <c r="Q83" i="1"/>
  <c r="Q56" i="1"/>
  <c r="O121" i="1"/>
  <c r="L121" i="1"/>
  <c r="M121" i="1" s="1"/>
  <c r="P117" i="1"/>
  <c r="M117" i="1"/>
  <c r="O117" i="1"/>
  <c r="P114" i="1"/>
  <c r="M114" i="1"/>
  <c r="O114" i="1"/>
  <c r="Q45" i="1"/>
  <c r="Q48" i="1" s="1"/>
  <c r="L15" i="2" s="1"/>
  <c r="N15" i="2" s="1"/>
  <c r="O15" i="2" s="1"/>
  <c r="K15" i="2" s="1"/>
  <c r="Q120" i="1"/>
  <c r="Q85" i="1"/>
  <c r="P24" i="1"/>
  <c r="M115" i="1"/>
  <c r="O115" i="1"/>
  <c r="P115" i="1"/>
  <c r="L105" i="1"/>
  <c r="M105" i="1" s="1"/>
  <c r="Q41" i="1"/>
  <c r="Q22" i="1"/>
  <c r="Q20" i="1"/>
  <c r="Q24" i="1" s="1"/>
  <c r="L11" i="2" s="1"/>
  <c r="Q9" i="1"/>
  <c r="Q10" i="1" s="1"/>
  <c r="H9" i="2" s="1"/>
  <c r="N9" i="2" s="1"/>
  <c r="O9" i="2" s="1"/>
  <c r="P75" i="1"/>
  <c r="M45" i="1"/>
  <c r="O112" i="1"/>
  <c r="Q37" i="1"/>
  <c r="O46" i="1"/>
  <c r="Q46" i="1" s="1"/>
  <c r="O29" i="1"/>
  <c r="Q29" i="1" s="1"/>
  <c r="O28" i="1"/>
  <c r="Q28" i="1" s="1"/>
  <c r="O27" i="1"/>
  <c r="Q27" i="1" s="1"/>
  <c r="O26" i="1"/>
  <c r="O24" i="1"/>
  <c r="O16" i="1"/>
  <c r="Q16" i="1" s="1"/>
  <c r="O15" i="1"/>
  <c r="Q15" i="1" s="1"/>
  <c r="O14" i="1"/>
  <c r="Q14" i="1" s="1"/>
  <c r="O13" i="1"/>
  <c r="O10" i="1"/>
  <c r="I18" i="2" l="1"/>
  <c r="M18" i="2"/>
  <c r="I15" i="2"/>
  <c r="K16" i="2"/>
  <c r="P98" i="1"/>
  <c r="O81" i="1"/>
  <c r="P81" i="1"/>
  <c r="O48" i="1"/>
  <c r="Q117" i="1"/>
  <c r="Q98" i="1"/>
  <c r="J22" i="2" s="1"/>
  <c r="N22" i="2" s="1"/>
  <c r="O22" i="2" s="1"/>
  <c r="I22" i="2" s="1"/>
  <c r="O62" i="1"/>
  <c r="P62" i="1"/>
  <c r="P63" i="1" s="1"/>
  <c r="M62" i="1"/>
  <c r="M24" i="2"/>
  <c r="I24" i="2"/>
  <c r="K11" i="2"/>
  <c r="I11" i="2"/>
  <c r="K9" i="2"/>
  <c r="M9" i="2"/>
  <c r="Q43" i="1"/>
  <c r="J14" i="2" s="1"/>
  <c r="N14" i="2" s="1"/>
  <c r="O14" i="2" s="1"/>
  <c r="Q114" i="1"/>
  <c r="O118" i="1"/>
  <c r="Q88" i="1"/>
  <c r="L20" i="2" s="1"/>
  <c r="N20" i="2" s="1"/>
  <c r="O20" i="2" s="1"/>
  <c r="Q116" i="1"/>
  <c r="Q121" i="1"/>
  <c r="O122" i="1"/>
  <c r="Q75" i="1"/>
  <c r="Q81" i="1" s="1"/>
  <c r="H19" i="2" s="1"/>
  <c r="N19" i="2" s="1"/>
  <c r="O19" i="2" s="1"/>
  <c r="Q115" i="1"/>
  <c r="O31" i="1"/>
  <c r="Q26" i="1"/>
  <c r="Q31" i="1" s="1"/>
  <c r="H12" i="2" s="1"/>
  <c r="N12" i="2" s="1"/>
  <c r="O12" i="2" s="1"/>
  <c r="Q13" i="1"/>
  <c r="Q17" i="1" s="1"/>
  <c r="H10" i="2" s="1"/>
  <c r="N10" i="2" s="1"/>
  <c r="O10" i="2" s="1"/>
  <c r="O17" i="1"/>
  <c r="Q122" i="1"/>
  <c r="P118" i="1"/>
  <c r="P123" i="1" s="1"/>
  <c r="K12" i="2" l="1"/>
  <c r="M12" i="2"/>
  <c r="K19" i="2"/>
  <c r="M19" i="2"/>
  <c r="I14" i="2"/>
  <c r="M14" i="2"/>
  <c r="L27" i="2"/>
  <c r="M10" i="2"/>
  <c r="K10" i="2"/>
  <c r="Q62" i="1"/>
  <c r="Q63" i="1" s="1"/>
  <c r="H17" i="2" s="1"/>
  <c r="N17" i="2" s="1"/>
  <c r="O17" i="2" s="1"/>
  <c r="O27" i="2" s="1"/>
  <c r="O63" i="1"/>
  <c r="J27" i="2"/>
  <c r="O123" i="1"/>
  <c r="I20" i="2"/>
  <c r="K20" i="2"/>
  <c r="Q118" i="1"/>
  <c r="J25" i="2" s="1"/>
  <c r="N25" i="2" s="1"/>
  <c r="O25" i="2" s="1"/>
  <c r="M25" i="2" l="1"/>
  <c r="I25" i="2"/>
  <c r="H27" i="2"/>
  <c r="K17" i="2"/>
  <c r="M17" i="2"/>
  <c r="Q123" i="1"/>
  <c r="N27" i="2"/>
  <c r="K27" i="2" s="1"/>
  <c r="H28" i="2" l="1"/>
  <c r="J28" i="2" s="1"/>
  <c r="L28" i="2" s="1"/>
  <c r="I27" i="2"/>
  <c r="I28" i="2" s="1"/>
  <c r="K28" i="2" s="1"/>
  <c r="M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9" authorId="0" shapeId="0" xr:uid="{EA21D03E-8F39-466C-AE2C-790C1E9F151E}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ATÉ 1,50M, e o restante da parede
</t>
        </r>
      </text>
    </comment>
  </commentList>
</comments>
</file>

<file path=xl/sharedStrings.xml><?xml version="1.0" encoding="utf-8"?>
<sst xmlns="http://schemas.openxmlformats.org/spreadsheetml/2006/main" count="337" uniqueCount="243">
  <si>
    <t>.</t>
  </si>
  <si>
    <t>TRIUNFO, 23 de outubro de 2020.</t>
  </si>
  <si>
    <t>Paula Orvana Guimarães Wiebbelling</t>
  </si>
  <si>
    <t xml:space="preserve">  - Nome do Responsável:</t>
  </si>
  <si>
    <t xml:space="preserve">  - BDI</t>
  </si>
  <si>
    <t xml:space="preserve">  - Encargos:</t>
  </si>
  <si>
    <t>PCI.818.01</t>
  </si>
  <si>
    <t xml:space="preserve">  - Código:</t>
  </si>
  <si>
    <t>SINAPI 11/09/2020</t>
  </si>
  <si>
    <t xml:space="preserve">  - Data base de referência: </t>
  </si>
  <si>
    <t>Observações:</t>
  </si>
  <si>
    <t>TOTAL DO ORÇAMENTO</t>
  </si>
  <si>
    <t>SUBTOTAL ITEM 18:</t>
  </si>
  <si>
    <t>m³</t>
  </si>
  <si>
    <t xml:space="preserve">CARGA MANUAL DE ENTULHO EM CAMINHAO BASCULANTE </t>
  </si>
  <si>
    <t>18.2</t>
  </si>
  <si>
    <t>LIMPEZA DE PISO CERÂMICO OU PORCELANATO COM PANO ÚMIDO</t>
  </si>
  <si>
    <t>18.1</t>
  </si>
  <si>
    <t>SERVIÇOS COMPLEMENTARES</t>
  </si>
  <si>
    <t>SUBTOTAL ITEM 17:</t>
  </si>
  <si>
    <t>m²</t>
  </si>
  <si>
    <t>VIDRO TEMPERADO INCOLOR, ESPESSURA 6MM, FORNECIMENTO E INSTALACAO, INCLUSIVE MASSA PARA VEDACAO</t>
  </si>
  <si>
    <t>17.4</t>
  </si>
  <si>
    <t>m</t>
  </si>
  <si>
    <t>CONTRAMARCO DE AÇO, FIXAÇÃO COM ARGAMASSA - FORNECIMENTO E INSTALAÇÃO.</t>
  </si>
  <si>
    <t>17.3</t>
  </si>
  <si>
    <t>JANELA DE ALUMÍNIO TIPO MAXIM-AR, COM VIDROS, BATENTE E FERRAGENS. EXCLUSIVE ALIZAR, ACABAMENTO E CONTRAMARCO. FORNECIMENTO E INSTALAÇÃO.</t>
  </si>
  <si>
    <t>17.2</t>
  </si>
  <si>
    <t>DEMOLIÇÃO DE ALVENARIA DE BLOCO FURADO, DE FORMA MANUAL, COM REAPROVEITAMENTO</t>
  </si>
  <si>
    <t>17.1</t>
  </si>
  <si>
    <t>ESQUADRIAS</t>
  </si>
  <si>
    <t>SUBTOTAL ITEM 16:</t>
  </si>
  <si>
    <t>UN</t>
  </si>
  <si>
    <t>PROJETO DE REFORÇO ESTRUTURAL, COM DIMENSIONAMENTO DAS ESTRUTURAS METÁLICAS E SOLUÇÕES ADOTADAS E EMISSÃO DE ART REFERENTE AO PROJETO E EXECUÇÃO</t>
  </si>
  <si>
    <t>CP-11</t>
  </si>
  <si>
    <t>16.4</t>
  </si>
  <si>
    <t>RECUPERAÇÃO DE PILARES E VIGAS QUE APRESENTAM ARMADURA EXPOSTA E/OU CAMADA DE RECOBRIMENTO NÃO SATISFATÓRIA</t>
  </si>
  <si>
    <t>CP-10</t>
  </si>
  <si>
    <t>16.3</t>
  </si>
  <si>
    <t>kg</t>
  </si>
  <si>
    <t>VIGA METÁLICA EM PERFIL LAMINADO OU SOLDADO EM AÇO ESTRUTURAL, COM CONEXÕES PARAFUSADAS, INCLUSOS MÃO DE OBRA, TRANSPORTE E IÇAMENTO UTILIZANDO GUINDASTE - FORNECIMENTO E INSTALAÇÃO.</t>
  </si>
  <si>
    <t>16.1</t>
  </si>
  <si>
    <t>REPAROS PONTUAIS NA ESTRUTURA</t>
  </si>
  <si>
    <t>PORÃO</t>
  </si>
  <si>
    <t>SUBTOTAL ITEM 15:</t>
  </si>
  <si>
    <t>LIMPEZA DAS CALHAS E APLICAÇÃO DE SELANTE ELÁSTICO</t>
  </si>
  <si>
    <t>CP-8</t>
  </si>
  <si>
    <t>15.6</t>
  </si>
  <si>
    <t>H</t>
  </si>
  <si>
    <t xml:space="preserve">LIMPEZA DE SISTEMA DE ESGOTO UTILIZANDO CAMINHÃO DE LIMPEZA A SUCÇÃO, COM CAMINHÃO TRUCADO </t>
  </si>
  <si>
    <t>15.5</t>
  </si>
  <si>
    <t>LIGAÇÃO TUBULAÇÃO DE DESCIDA PLUVIAL DN 100M NAS CAIXAS DE AREIA + LIGAÇÃO ATÉ A REDE PLUVIAL. INCLUI CONEXÕES, CORTES E FIXAÇÕES</t>
  </si>
  <si>
    <t>15.4</t>
  </si>
  <si>
    <t>TUBO PVC, SERIE NORMAL, ESGOTO PREDIAL, DN 100 MM, FORNECIDO E INSTALADO EM RAMAL DE DESCARGA OU RAMAL DE ESGOTO SANITÁRIO + LIGAÇÃO DAS CAIXAS DE INSPEÇÃO</t>
  </si>
  <si>
    <t>15.3</t>
  </si>
  <si>
    <t>CAIXA DE AREIA, PVC, DN 100 X 100 X 50 MM, FORNECIDA E INSTALADA EM RAMAIS DE ENCAMINHAMENTO DE ÁGUA PLUVIAL.</t>
  </si>
  <si>
    <t>15.2</t>
  </si>
  <si>
    <t>CAIXA DE INSPEÇÃO ENTERRADA HIDRÁULICA RETANGULAR EM ALVENARIA COM TIJOLOS CERÂMICOS MACIÇOS, DIMENSÕES INTERNAS: 0,6X0,6X0,6 M PARA REDE DE ESGOTO.</t>
  </si>
  <si>
    <t>15.1</t>
  </si>
  <si>
    <t>REDE PLUVIAL E ESGOTAMENTO SANITÁRIO</t>
  </si>
  <si>
    <t>SUBTOTAL ITEM 14:</t>
  </si>
  <si>
    <t>BANCADA DE MÁRMORE SINTÉTICO 120 X 60CM, COM CUBA INTEGRADA, INCLUSO SIFÃO TIPO GARRAFA EM PVC, VÁLVULA EM PLÁSTICO CROMADO TIPO AMERICANA E TORNEIRA CROMADA LONGA, DE PAREDE, PADRÃO POPULAR - FORNECIMENTO E INSTALAÇÃO</t>
  </si>
  <si>
    <t>14.4</t>
  </si>
  <si>
    <t>TUBO PVC, SERIE NORMAL, ESGOTO PREDIAL, DN 50 MM, FORNECIDO E INSTALADO EM RAMAL DE DESCARGA OU RAMAL DE ESGOTO SANITÁRIO.</t>
  </si>
  <si>
    <t>14.3</t>
  </si>
  <si>
    <t>PONTO DE CONSUMO DE ÁGUA FRIA, COM TUBULAÇÃO PVC DN 25MM, INSTALADO EM RAMAL DE ÁGUA E CHUMBAMENTO EM ALVENARIA</t>
  </si>
  <si>
    <t>14.2</t>
  </si>
  <si>
    <t>CHUMBAMENTO PONTUAL EM PASSAGEM DE TUBULAÇÃO</t>
  </si>
  <si>
    <t>14.1</t>
  </si>
  <si>
    <t>INSTALAÇÕES HIDROSSANITÁRIAS</t>
  </si>
  <si>
    <t>SUBTOTAL ITEM 13:</t>
  </si>
  <si>
    <t>TRAMA DE MADEIRA COMPOSTA POR TERÇAS PARA TELHADOS DE ATÉ 2 ÁGUAS PARA TELHA ESTRUTURAL DE FIBROCIMENTO, INCLUSO TRANSPORTE VERTICAL. AF_07/</t>
  </si>
  <si>
    <t>13.2</t>
  </si>
  <si>
    <t>TELHAMENTO COM TELHA ONDULADA DE FIBROCIMENTO E = 6 MM, COM RECOBRIMENTO LATERAL DE 1 1/4 DE ONDA PARA TELHADO COM INCLINAÇÃO MÁXIMA DE 10°, INTERCALADO COM TELHA TRANSLUCIDA, INCLUSO IÇAMENTO.</t>
  </si>
  <si>
    <t>13.1</t>
  </si>
  <si>
    <t>COBERTURA</t>
  </si>
  <si>
    <t>SUBTOTAL ITEM 12:</t>
  </si>
  <si>
    <t>REVESTIMENTO CERÂMICO PARA PISO COM PLACAS TIPO ESMALTADA EXTRA DE DIMENSÕES 45X45CM</t>
  </si>
  <si>
    <t>12.5</t>
  </si>
  <si>
    <t>CONCRETAGEM DE RADIER, PISO OU LAJE SOBRE SOLO, FCK 30 MPA, PARA ESPESSURA M3
DE 7 CM - LANÇAMENTO, ADENSAMENTO E ACABAMENTO.</t>
  </si>
  <si>
    <t>12.4</t>
  </si>
  <si>
    <t>APLICAÇÃO DE LONA PLASTICA EM PISO</t>
  </si>
  <si>
    <t>CP-7</t>
  </si>
  <si>
    <t>12.3</t>
  </si>
  <si>
    <t>LASTRO COM MATERIAL GRANULAR (PEDRA BRITADA N.1 E PEDRA BRITADA N.2), APLICADO EM PISOS OU RADIERS, ESPESSURA DE *5 CM*.</t>
  </si>
  <si>
    <t>12.2</t>
  </si>
  <si>
    <t>ATERRO MANUAL COM SOLO ARGILOSO E COMPACTAÇÃO MECÂNICA DE SOLO COM COMPACTADOR DE SOLOS A PERCUSSÃO</t>
  </si>
  <si>
    <t>12.1</t>
  </si>
  <si>
    <t>PISO</t>
  </si>
  <si>
    <t>SUBTOTAL ITEM 11:</t>
  </si>
  <si>
    <t>APLICAÇÃO MANUAL DE PINTURA COM TINTA LÁTEX PVA EM PILARES</t>
  </si>
  <si>
    <t>11.6</t>
  </si>
  <si>
    <t xml:space="preserve">APLICAÇÃO MANUAL DE FUNDO SELADOR ACRÍLICO EM PILARES </t>
  </si>
  <si>
    <t>11.5</t>
  </si>
  <si>
    <t>MASSA ÚNICA, PARA RECEBIMENTO DE PINTURA, EM ARGAMASSA TRAÇO 1:2:8</t>
  </si>
  <si>
    <t>11.4</t>
  </si>
  <si>
    <t>CHAPISCO EM ARGAMASSA 1:4</t>
  </si>
  <si>
    <t>11.3</t>
  </si>
  <si>
    <t>CINTA DE AMARRAÇÃO DE ALVENARIA MOLDADA IN LOCO COM UTILIZAÇÃO DE BLOCOS CANALETA. AF</t>
  </si>
  <si>
    <t>11.2</t>
  </si>
  <si>
    <t>ALVENARIA ESTRUTURAL DE BLOCOS CERÂMICOS 14X19X29, (ESPESSURA DE 14 CM), PARA PAREDES COM ÁREA LÍQUIDA MENOR QUE 6M², COM VÃOS, UTILIZANDO PALHETA E ARGAMASSA DE ASSENTAMENTO COM PREPARO EM BETONEIRA.</t>
  </si>
  <si>
    <t>11.1</t>
  </si>
  <si>
    <t>PAREDES</t>
  </si>
  <si>
    <t>SUBTOTAL ITEM 10:</t>
  </si>
  <si>
    <t>MONTAGEM E DESMONTAGEM DE FÔRMA DE VIGA, ESCORAMENTO COM PONTALETE DE MADEIRA, PÉ-DIREITO SIMPLES, EM MADEIRA SERRADA, 4 UTILIZAÇÕES.</t>
  </si>
  <si>
    <t>10.8</t>
  </si>
  <si>
    <t>ARMAÇÃO DE VIGA UTILIZANDO AÇO CA-50 DE 10,0 MM</t>
  </si>
  <si>
    <t>10.7</t>
  </si>
  <si>
    <t>ARMAÇÃO DE VIGA UTILIZANDO AÇO CA-60 DE 5,0 MM</t>
  </si>
  <si>
    <t>10.6</t>
  </si>
  <si>
    <t xml:space="preserve">ALVENARIA DE PEDRA GRÊS </t>
  </si>
  <si>
    <t>CP-6</t>
  </si>
  <si>
    <t>10.5</t>
  </si>
  <si>
    <t>CONCRETAGEM DE PILARES E VIGAS FCK = 25MPA</t>
  </si>
  <si>
    <t>10.4</t>
  </si>
  <si>
    <t>ARMAÇÃO DE PILAR UTILIZANDO AÇO CA-50 DE 10,0 MM</t>
  </si>
  <si>
    <t>10.3</t>
  </si>
  <si>
    <t>ARMAÇÃO DE PILAR UTILIZANDO AÇO CA-60 DE 5,0 MM</t>
  </si>
  <si>
    <t>10.2</t>
  </si>
  <si>
    <t>FORMAS DE PILARES</t>
  </si>
  <si>
    <t>10.1</t>
  </si>
  <si>
    <t>ESTRUTURA</t>
  </si>
  <si>
    <t>SUBTOTAL ITEM 9:</t>
  </si>
  <si>
    <t>IMPERMEABILIZAÇÃO DE SUPERFÍCIE COM EMULSÃO ASFÁLTICA, 2 DEMÃOS</t>
  </si>
  <si>
    <t>9.7</t>
  </si>
  <si>
    <t>FABRICAÇÃO, MONTAGEM E DESMONTAGEM DE FÔRMA PARA VIGA BALDRAME, EM MADEIRA SERRADA, E=25 MM, 2 UTILIZAÇÕES.</t>
  </si>
  <si>
    <t>9.6</t>
  </si>
  <si>
    <t xml:space="preserve">ARMAÇÃO DE BLOCO, VIGA BALDRAME E SAPATA UTILIZANDO AÇO CA-60 DE 10 MM </t>
  </si>
  <si>
    <t>9.5</t>
  </si>
  <si>
    <t xml:space="preserve">ARMAÇÃO DE BLOCO, VIGA BALDRAME E SAPATA UTILIZANDO AÇO CA-60 DE 5 MM </t>
  </si>
  <si>
    <t>9.4</t>
  </si>
  <si>
    <t>ESCAVAÇÃO MANUAL DE VALA PARA VIGA BALDRAME, COM PREVISÃO DE FÔRMA.</t>
  </si>
  <si>
    <t>9.3</t>
  </si>
  <si>
    <t>ESCAVAÇÃO MANUAL PARA BLOCO DE COROAMENTO OU SAPATA, COM PREVISÃO DE FÔRMA</t>
  </si>
  <si>
    <t>9.2</t>
  </si>
  <si>
    <t>ESTACA ESCAVADA MECANICAMENTE, SEM FLUIDO ESTABILIZANTE, COM 25CM DE DIÂMETRO, CONCRETO LANÇADO POR CAMINHÃO BETONEIRA, INCLUSO ARMADURA LONGITUDINAL/TRANSVERSAL</t>
  </si>
  <si>
    <t>9.1</t>
  </si>
  <si>
    <t>INFRAESTRUTURA</t>
  </si>
  <si>
    <t>SUBTOTAL ITEM 8:</t>
  </si>
  <si>
    <t>REMOÇÃO DE TELHAS, DE FIBROCIMENTO DE FORMA MANUAL, COM REAPROVEITAMENTO.</t>
  </si>
  <si>
    <t>8.3</t>
  </si>
  <si>
    <t>DEMOLIÇÃO DE REVESTIMENTO CERÂMICO, DE FORMA MANUAL, SEM REAPROVEITAMENTO</t>
  </si>
  <si>
    <t>8.2</t>
  </si>
  <si>
    <t>DEMOLIÇÃO DE ALVENARIA DE TIJOLO MACIÇO, DE FORMA MANUAL, SEM REAPROVEITAMENTO</t>
  </si>
  <si>
    <t>8.1</t>
  </si>
  <si>
    <t>DEMOLIÇÕES</t>
  </si>
  <si>
    <t>ÁREA EXTERNA</t>
  </si>
  <si>
    <t>SUBTOTAL ITEM 7:</t>
  </si>
  <si>
    <t>INSTALAÇÃO DAS PORTAS NOS BANHEIROS INCLUSO BATENTE E ALIZAR NOVOS, COM REAPROVEITAMENTO DAS FOLHAS</t>
  </si>
  <si>
    <t>CP-5</t>
  </si>
  <si>
    <t>7.3</t>
  </si>
  <si>
    <t>KIT DE PORTA COMPLETA DE MADEIRA PARA PINTURA, SEMI-OCA (LEVE OU MÉDIA), PADRÃO POP UN
ULAR, 80X210CM, ESPESSURA DE 3,5CM, ITENS INCLUSOS: DOBRADIÇAS, MONTAGEM E
INSTALAÇÃO DO BATENTE, SEM FECHADURA - FORNECIMENTO E INSTALAÇÃO.</t>
  </si>
  <si>
    <t>7.2</t>
  </si>
  <si>
    <t>PORTA DE MADEIRA PARA PINTURA, SEMI-OCA (LEVE OU MÉDIA), 80X210CM, ESPESSURA DE 3,5CM, INCLUSO DOBRADIÇAS - FORNECIMENTO E INSTALAÇÃO SOMENTE A FOLHA</t>
  </si>
  <si>
    <t>7.1</t>
  </si>
  <si>
    <t>SUBTOTAL ITEM 6:</t>
  </si>
  <si>
    <t xml:space="preserve">RALO SIFONADO, PVC, DN 100 X 40 MM, JUNTA SOLDÁVEL, FORNECIDO E INSTALADO </t>
  </si>
  <si>
    <t>6.6</t>
  </si>
  <si>
    <t>INSTALAÇÃO DE LAVATÓRIO</t>
  </si>
  <si>
    <t>CP-4</t>
  </si>
  <si>
    <t>6.5</t>
  </si>
  <si>
    <t>INSTALAÇÃO DE VASO SANITÁRIO COM ANEL DE VEDAÇÃO</t>
  </si>
  <si>
    <t>CP-3</t>
  </si>
  <si>
    <t>6.4</t>
  </si>
  <si>
    <t>TUBO, PVC, SOLDÁVEL, DN 25MM, INSTALADO EM RAMAL OU SUB-RAMAL DE ÁGUA - FORNECIMENTO E INSTALAÇÃO.</t>
  </si>
  <si>
    <t>6.3</t>
  </si>
  <si>
    <t>INSTALAÇÃO DE TUBULAÇÃO DE ESGOTO SANITÁRIO DN 50M INLCUI CONEXÕES, CORTES E FIXAÇÕES</t>
  </si>
  <si>
    <t>6.2</t>
  </si>
  <si>
    <t>INSTALAÇÃO DE TUBULAÇÃO DE ESGOTO SANITÁRIO DN 100M INLCUI CONEXÕES, CORTES E FIXAÇÕES</t>
  </si>
  <si>
    <t>6.1</t>
  </si>
  <si>
    <t xml:space="preserve">INSTALAÇÕES </t>
  </si>
  <si>
    <t>SUBTOTAL ITEM 5:</t>
  </si>
  <si>
    <t>IMPERMEABILIZAÇÃO DE PAREDES INTERNAS ALTURA DE 20CM, COM MEMBRANA À BASE DE RESINA ACRÍLICA, 3 DEMÃOS</t>
  </si>
  <si>
    <t>5.2</t>
  </si>
  <si>
    <t>IMPERMEABILIZAÇÃO DE SUPERFÍCIE COM ARGAMASSA POLIMÉRICA / MEMBRANA ACRÍLICA, 4 DEMÃOS, REFORÇADA COM VÉU DE POLIÉSTER</t>
  </si>
  <si>
    <t>5.1</t>
  </si>
  <si>
    <t>IMPERMEABILIZAÇÃO</t>
  </si>
  <si>
    <t>SUBTOTAL ITEM 4:</t>
  </si>
  <si>
    <t xml:space="preserve">EXECUÇÃO DE JUNTAS DE DESSOLIDARIZAÇÃO </t>
  </si>
  <si>
    <t>CP-2</t>
  </si>
  <si>
    <t>4.5</t>
  </si>
  <si>
    <t>REVESTIMENTO CERÂMICO PARA PAREDES INTERNAS COM PLACAS TIPO ESMALTADA EXTRA DE DIMENSÕES 33X45CM PEI 3</t>
  </si>
  <si>
    <t>4.4</t>
  </si>
  <si>
    <t>EMBOÇO PARA RECEBIMENTO DE CERÂMICA , TRAÇO 1:2:8, COM EXECUÇÃO DE TALISCAS</t>
  </si>
  <si>
    <t>4.3</t>
  </si>
  <si>
    <t>CHAPISCO 1:3 EM PAREDES INTERNAS</t>
  </si>
  <si>
    <t>4.2</t>
  </si>
  <si>
    <t>ALVENARIA DE VEDAÇÃO DE BLOCOS CERÂMICOS FURADOS NA HORIZONTAL DE 9X19X19CM (ESPESSURA 9CM) - DIVISÓRIAS BANHEIROS</t>
  </si>
  <si>
    <t>4.1</t>
  </si>
  <si>
    <t>SUBTOTAL ITEM 3:</t>
  </si>
  <si>
    <t>REVESTIMENTO CERÂMICO PARA PISO COM PLACAS TIPO ESMALTADA EXTRA DE DIMENSÕES 45X45CM PEI 4</t>
  </si>
  <si>
    <t>3.5</t>
  </si>
  <si>
    <t>CONTRAPISO EM ARGAMASSA PRONTA, PREPARO MECÂNICO COM MISTURADOR 300 KG, AP M2
LICADO EM ÁREAS MOLHADAS SOBRE IMPERMEABILIZAÇÃO, ESPESSURA 3CM.</t>
  </si>
  <si>
    <t>3.4</t>
  </si>
  <si>
    <t>CAMADA DE REGULARIZAÇÃO EM ARGAMASSA TRAÇO 1:4 (CIMENTO E AREIA), ESPESSURA 3CM</t>
  </si>
  <si>
    <t>3.3</t>
  </si>
  <si>
    <t>LASTRO COM MATERIAL RANULAR (PEDRA BRITADA N.1 E PEDRA BRITADA N.2), APLICADO EM PISOS OU RADIERS, ESPESSURA DE *5 CM*.</t>
  </si>
  <si>
    <t>3.2</t>
  </si>
  <si>
    <t>3.1</t>
  </si>
  <si>
    <t>SUBTOTAL ITEM 2:</t>
  </si>
  <si>
    <t>DEMOLIÇÃO DE ALVENARIA DE BLOCO FURADO, DE FORMA MANUAL, SEM REAPROVEITAMENTO.</t>
  </si>
  <si>
    <t>2.4</t>
  </si>
  <si>
    <t>REMOÇÃO DE PORTAS, DE FORMA MANUAL</t>
  </si>
  <si>
    <t>2.3</t>
  </si>
  <si>
    <t xml:space="preserve">un </t>
  </si>
  <si>
    <t>REMOÇÃO DE LOUÇAS, DE FORMA MANUAL</t>
  </si>
  <si>
    <t>2.2</t>
  </si>
  <si>
    <t>2.1</t>
  </si>
  <si>
    <t>BANHEIROS+SALAS</t>
  </si>
  <si>
    <t>SUBTOTAL ITEM 1:</t>
  </si>
  <si>
    <t>mês</t>
  </si>
  <si>
    <t>MOBILIZAÇÃO DE OBRA</t>
  </si>
  <si>
    <t>CP-1</t>
  </si>
  <si>
    <t>1.1</t>
  </si>
  <si>
    <t>MOBILIZAÇÃO</t>
  </si>
  <si>
    <t>TOTAL         [R$]</t>
  </si>
  <si>
    <t>MÃO DE OBRA</t>
  </si>
  <si>
    <t>MATERIAL</t>
  </si>
  <si>
    <t>MATERIAL + MÃO DE OBRA    [R$]</t>
  </si>
  <si>
    <t>MÃO DE OBRA   [R$]</t>
  </si>
  <si>
    <t>MATERIAL    [R$]</t>
  </si>
  <si>
    <t>PREÇO TOTAL COM BDI [R$]</t>
  </si>
  <si>
    <t>BDI</t>
  </si>
  <si>
    <t>PREÇO TOTAL S/ BDI</t>
  </si>
  <si>
    <t>PREÇO UNITÁRIO SEM BDI [R$]</t>
  </si>
  <si>
    <t xml:space="preserve">UN </t>
  </si>
  <si>
    <t>QTD.</t>
  </si>
  <si>
    <t>DESCRIÇÃO</t>
  </si>
  <si>
    <t>Código SINAPI</t>
  </si>
  <si>
    <t>ITEM</t>
  </si>
  <si>
    <t>Endereço: RUA 15 DE NOVEMBRO, 15 - TRIUNFO</t>
  </si>
  <si>
    <t>Cliente: PREFEITURA MUNICIPAL DE TRIUNFO</t>
  </si>
  <si>
    <t>Obra: Reforma na creche E.M.E.I. Mundo Encantado</t>
  </si>
  <si>
    <t>Relatório Global - Data: 23 de outubro de 2020</t>
  </si>
  <si>
    <t>1º Mês</t>
  </si>
  <si>
    <t>2º Mês</t>
  </si>
  <si>
    <t>3º Mês</t>
  </si>
  <si>
    <t>TOTAL</t>
  </si>
  <si>
    <t>VALOR [R$]</t>
  </si>
  <si>
    <t>%</t>
  </si>
  <si>
    <t xml:space="preserve">TOTAL DA ETAPA </t>
  </si>
  <si>
    <t xml:space="preserve">TOTAL ACUMULADO </t>
  </si>
  <si>
    <t xml:space="preserve">                CRONOGRAMA - Reforma na creche E.M.E.I. Mundo Encantado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</si>
</sst>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&quot;R$&quot;#,##0.0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2"/>
      <color theme="1"/>
      <name val="Arial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0" fontId="3" fillId="0" borderId="0" xfId="3" applyFont="1" applyAlignment="1">
      <alignment horizontal="left" vertical="top"/>
    </xf>
    <xf numFmtId="164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top"/>
    </xf>
    <xf numFmtId="0" fontId="3" fillId="2" borderId="0" xfId="3" applyFont="1" applyFill="1" applyAlignment="1">
      <alignment horizontal="left" vertical="top"/>
    </xf>
    <xf numFmtId="164" fontId="3" fillId="2" borderId="0" xfId="3" applyNumberFormat="1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center" vertical="top"/>
    </xf>
    <xf numFmtId="164" fontId="5" fillId="2" borderId="0" xfId="3" applyNumberFormat="1" applyFont="1" applyFill="1" applyAlignment="1">
      <alignment vertical="center"/>
    </xf>
    <xf numFmtId="0" fontId="5" fillId="2" borderId="0" xfId="3" applyFont="1" applyFill="1" applyAlignment="1">
      <alignment horizontal="center" vertical="top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left" vertical="top"/>
    </xf>
    <xf numFmtId="164" fontId="7" fillId="2" borderId="0" xfId="3" applyNumberFormat="1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left" vertical="top"/>
    </xf>
    <xf numFmtId="164" fontId="7" fillId="2" borderId="0" xfId="3" applyNumberFormat="1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/>
    <xf numFmtId="164" fontId="3" fillId="2" borderId="0" xfId="3" applyNumberFormat="1" applyFont="1" applyFill="1" applyAlignment="1">
      <alignment vertical="center"/>
    </xf>
    <xf numFmtId="0" fontId="7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left" vertical="top"/>
    </xf>
    <xf numFmtId="14" fontId="9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3" fillId="2" borderId="1" xfId="3" applyFont="1" applyFill="1" applyBorder="1" applyAlignment="1">
      <alignment vertical="center" wrapText="1"/>
    </xf>
    <xf numFmtId="165" fontId="10" fillId="3" borderId="2" xfId="3" applyNumberFormat="1" applyFont="1" applyFill="1" applyBorder="1" applyAlignment="1">
      <alignment horizontal="center" vertical="center" shrinkToFit="1"/>
    </xf>
    <xf numFmtId="165" fontId="11" fillId="0" borderId="4" xfId="3" applyNumberFormat="1" applyFont="1" applyBorder="1" applyAlignment="1">
      <alignment horizontal="center" vertical="center" shrinkToFit="1"/>
    </xf>
    <xf numFmtId="0" fontId="3" fillId="0" borderId="0" xfId="3" applyFont="1" applyAlignment="1">
      <alignment horizontal="left" vertical="center"/>
    </xf>
    <xf numFmtId="0" fontId="3" fillId="2" borderId="0" xfId="3" applyFont="1" applyFill="1" applyAlignment="1">
      <alignment horizontal="left" vertical="center"/>
    </xf>
    <xf numFmtId="0" fontId="3" fillId="2" borderId="0" xfId="3" applyFont="1" applyFill="1" applyAlignment="1">
      <alignment vertical="center"/>
    </xf>
    <xf numFmtId="164" fontId="12" fillId="0" borderId="2" xfId="3" applyNumberFormat="1" applyFont="1" applyBorder="1" applyAlignment="1">
      <alignment horizontal="center" vertical="center" shrinkToFit="1"/>
    </xf>
    <xf numFmtId="10" fontId="12" fillId="0" borderId="2" xfId="3" applyNumberFormat="1" applyFont="1" applyBorder="1" applyAlignment="1">
      <alignment horizontal="center" vertical="center" wrapText="1" shrinkToFit="1"/>
    </xf>
    <xf numFmtId="164" fontId="13" fillId="0" borderId="2" xfId="3" applyNumberFormat="1" applyFont="1" applyBorder="1" applyAlignment="1">
      <alignment horizontal="center" vertical="center" wrapText="1" shrinkToFit="1"/>
    </xf>
    <xf numFmtId="0" fontId="13" fillId="0" borderId="2" xfId="3" applyFont="1" applyBorder="1" applyAlignment="1">
      <alignment horizontal="center" vertical="center" wrapText="1"/>
    </xf>
    <xf numFmtId="2" fontId="13" fillId="2" borderId="2" xfId="3" applyNumberFormat="1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 shrinkToFit="1"/>
    </xf>
    <xf numFmtId="166" fontId="12" fillId="0" borderId="2" xfId="3" applyNumberFormat="1" applyFont="1" applyBorder="1" applyAlignment="1">
      <alignment horizontal="center" vertical="center" shrinkToFit="1"/>
    </xf>
    <xf numFmtId="0" fontId="3" fillId="2" borderId="0" xfId="3" applyFont="1" applyFill="1" applyAlignment="1">
      <alignment vertical="top"/>
    </xf>
    <xf numFmtId="0" fontId="14" fillId="3" borderId="3" xfId="3" applyFont="1" applyFill="1" applyBorder="1" applyAlignment="1">
      <alignment vertical="center"/>
    </xf>
    <xf numFmtId="0" fontId="14" fillId="3" borderId="4" xfId="3" applyFont="1" applyFill="1" applyBorder="1" applyAlignment="1">
      <alignment vertical="center"/>
    </xf>
    <xf numFmtId="1" fontId="11" fillId="3" borderId="5" xfId="3" applyNumberFormat="1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horizontal="center" vertical="center" wrapText="1" shrinkToFit="1"/>
    </xf>
    <xf numFmtId="164" fontId="12" fillId="2" borderId="2" xfId="3" applyNumberFormat="1" applyFont="1" applyFill="1" applyBorder="1" applyAlignment="1">
      <alignment horizontal="center" vertical="center" shrinkToFit="1"/>
    </xf>
    <xf numFmtId="10" fontId="12" fillId="2" borderId="2" xfId="3" applyNumberFormat="1" applyFont="1" applyFill="1" applyBorder="1" applyAlignment="1">
      <alignment horizontal="center" vertical="center" wrapText="1" shrinkToFit="1"/>
    </xf>
    <xf numFmtId="164" fontId="13" fillId="2" borderId="2" xfId="3" applyNumberFormat="1" applyFont="1" applyFill="1" applyBorder="1" applyAlignment="1">
      <alignment horizontal="center" vertical="center" wrapText="1" shrinkToFit="1"/>
    </xf>
    <xf numFmtId="0" fontId="13" fillId="2" borderId="2" xfId="3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 wrapText="1" shrinkToFit="1"/>
    </xf>
    <xf numFmtId="166" fontId="12" fillId="2" borderId="2" xfId="3" applyNumberFormat="1" applyFont="1" applyFill="1" applyBorder="1" applyAlignment="1">
      <alignment horizontal="center" vertical="center" shrinkToFit="1"/>
    </xf>
    <xf numFmtId="165" fontId="11" fillId="2" borderId="4" xfId="3" applyNumberFormat="1" applyFont="1" applyFill="1" applyBorder="1" applyAlignment="1">
      <alignment horizontal="center" vertical="center" shrinkToFit="1"/>
    </xf>
    <xf numFmtId="1" fontId="12" fillId="2" borderId="2" xfId="3" applyNumberFormat="1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wrapText="1"/>
    </xf>
    <xf numFmtId="0" fontId="14" fillId="5" borderId="3" xfId="3" applyFont="1" applyFill="1" applyBorder="1" applyAlignment="1">
      <alignment vertical="center"/>
    </xf>
    <xf numFmtId="0" fontId="14" fillId="5" borderId="4" xfId="3" applyFont="1" applyFill="1" applyBorder="1" applyAlignment="1">
      <alignment vertical="center"/>
    </xf>
    <xf numFmtId="164" fontId="13" fillId="2" borderId="4" xfId="3" applyNumberFormat="1" applyFont="1" applyFill="1" applyBorder="1" applyAlignment="1">
      <alignment horizontal="center" vertical="center" wrapText="1" shrinkToFit="1"/>
    </xf>
    <xf numFmtId="164" fontId="15" fillId="6" borderId="2" xfId="3" applyNumberFormat="1" applyFont="1" applyFill="1" applyBorder="1" applyAlignment="1">
      <alignment horizontal="center" vertical="center" wrapText="1"/>
    </xf>
    <xf numFmtId="2" fontId="12" fillId="0" borderId="0" xfId="3" applyNumberFormat="1" applyFont="1" applyAlignment="1">
      <alignment horizontal="center" vertical="center" wrapText="1"/>
    </xf>
    <xf numFmtId="0" fontId="20" fillId="3" borderId="2" xfId="0" applyFont="1" applyFill="1" applyBorder="1" applyAlignment="1">
      <alignment horizontal="center"/>
    </xf>
    <xf numFmtId="9" fontId="0" fillId="0" borderId="0" xfId="2" applyFont="1"/>
    <xf numFmtId="44" fontId="0" fillId="0" borderId="0" xfId="1" applyFont="1"/>
    <xf numFmtId="0" fontId="20" fillId="2" borderId="2" xfId="0" applyFont="1" applyFill="1" applyBorder="1" applyAlignment="1">
      <alignment horizontal="right" vertical="center"/>
    </xf>
    <xf numFmtId="44" fontId="21" fillId="2" borderId="2" xfId="1" applyFont="1" applyFill="1" applyBorder="1" applyAlignment="1">
      <alignment horizontal="center"/>
    </xf>
    <xf numFmtId="10" fontId="21" fillId="2" borderId="2" xfId="2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44" fontId="0" fillId="0" borderId="0" xfId="0" applyNumberFormat="1"/>
    <xf numFmtId="0" fontId="4" fillId="2" borderId="4" xfId="0" applyFont="1" applyFill="1" applyBorder="1" applyAlignment="1">
      <alignment horizontal="left" vertical="center"/>
    </xf>
    <xf numFmtId="165" fontId="21" fillId="3" borderId="2" xfId="0" applyNumberFormat="1" applyFont="1" applyFill="1" applyBorder="1" applyAlignment="1">
      <alignment horizontal="center"/>
    </xf>
    <xf numFmtId="10" fontId="3" fillId="2" borderId="2" xfId="1" applyNumberFormat="1" applyFont="1" applyFill="1" applyBorder="1" applyAlignment="1">
      <alignment horizontal="center" vertical="center" shrinkToFit="1"/>
    </xf>
    <xf numFmtId="44" fontId="3" fillId="3" borderId="2" xfId="1" applyFont="1" applyFill="1" applyBorder="1" applyAlignment="1">
      <alignment horizontal="center" vertical="center" shrinkToFit="1"/>
    </xf>
    <xf numFmtId="165" fontId="20" fillId="3" borderId="2" xfId="0" applyNumberFormat="1" applyFont="1" applyFill="1" applyBorder="1" applyAlignment="1">
      <alignment horizontal="center"/>
    </xf>
    <xf numFmtId="9" fontId="20" fillId="3" borderId="2" xfId="0" applyNumberFormat="1" applyFont="1" applyFill="1" applyBorder="1" applyAlignment="1">
      <alignment horizontal="center" vertical="center"/>
    </xf>
    <xf numFmtId="10" fontId="21" fillId="3" borderId="2" xfId="0" applyNumberFormat="1" applyFont="1" applyFill="1" applyBorder="1" applyAlignment="1">
      <alignment horizontal="center"/>
    </xf>
    <xf numFmtId="44" fontId="21" fillId="3" borderId="2" xfId="1" applyFont="1" applyFill="1" applyBorder="1" applyAlignment="1">
      <alignment horizontal="center"/>
    </xf>
    <xf numFmtId="0" fontId="21" fillId="3" borderId="2" xfId="0" applyFont="1" applyFill="1" applyBorder="1"/>
    <xf numFmtId="164" fontId="5" fillId="2" borderId="0" xfId="3" applyNumberFormat="1" applyFont="1" applyFill="1" applyAlignment="1">
      <alignment horizontal="center" vertical="center"/>
    </xf>
    <xf numFmtId="0" fontId="12" fillId="2" borderId="0" xfId="3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/>
    <xf numFmtId="0" fontId="19" fillId="2" borderId="0" xfId="0" quotePrefix="1" applyFont="1" applyFill="1" applyAlignment="1">
      <alignment horizontal="left" vertical="center"/>
    </xf>
    <xf numFmtId="0" fontId="19" fillId="0" borderId="0" xfId="0" applyFont="1" applyAlignment="1">
      <alignment horizontal="left"/>
    </xf>
    <xf numFmtId="14" fontId="19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2" fontId="5" fillId="0" borderId="13" xfId="3" applyNumberFormat="1" applyFont="1" applyBorder="1" applyAlignment="1">
      <alignment horizontal="center" vertical="center" wrapText="1"/>
    </xf>
    <xf numFmtId="2" fontId="5" fillId="0" borderId="12" xfId="3" applyNumberFormat="1" applyFont="1" applyBorder="1" applyAlignment="1">
      <alignment horizontal="center" vertical="center" wrapText="1"/>
    </xf>
    <xf numFmtId="2" fontId="5" fillId="0" borderId="11" xfId="3" applyNumberFormat="1" applyFont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 wrapText="1"/>
    </xf>
    <xf numFmtId="2" fontId="5" fillId="0" borderId="0" xfId="3" applyNumberFormat="1" applyFont="1" applyAlignment="1">
      <alignment horizontal="center" vertical="center" wrapText="1"/>
    </xf>
    <xf numFmtId="2" fontId="5" fillId="0" borderId="10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horizontal="center" vertical="center" wrapText="1"/>
    </xf>
    <xf numFmtId="2" fontId="16" fillId="0" borderId="0" xfId="3" applyNumberFormat="1" applyFont="1" applyAlignment="1">
      <alignment horizontal="center" vertical="center" wrapText="1"/>
    </xf>
    <xf numFmtId="2" fontId="16" fillId="0" borderId="10" xfId="3" applyNumberFormat="1" applyFont="1" applyBorder="1" applyAlignment="1">
      <alignment horizontal="center" vertical="center" wrapText="1"/>
    </xf>
    <xf numFmtId="0" fontId="12" fillId="6" borderId="5" xfId="3" applyFont="1" applyFill="1" applyBorder="1" applyAlignment="1">
      <alignment horizontal="left" vertical="center" wrapText="1"/>
    </xf>
    <xf numFmtId="0" fontId="12" fillId="6" borderId="4" xfId="3" applyFont="1" applyFill="1" applyBorder="1" applyAlignment="1">
      <alignment horizontal="left" vertical="center" wrapText="1"/>
    </xf>
    <xf numFmtId="0" fontId="12" fillId="6" borderId="3" xfId="3" applyFont="1" applyFill="1" applyBorder="1" applyAlignment="1">
      <alignment horizontal="left" vertical="center" wrapText="1"/>
    </xf>
    <xf numFmtId="0" fontId="15" fillId="6" borderId="2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3" xfId="3" applyFont="1" applyFill="1" applyBorder="1" applyAlignment="1">
      <alignment horizontal="left" vertical="center" wrapText="1"/>
    </xf>
    <xf numFmtId="166" fontId="11" fillId="2" borderId="5" xfId="3" applyNumberFormat="1" applyFont="1" applyFill="1" applyBorder="1" applyAlignment="1">
      <alignment horizontal="right" vertical="center" shrinkToFit="1"/>
    </xf>
    <xf numFmtId="166" fontId="11" fillId="2" borderId="4" xfId="3" applyNumberFormat="1" applyFont="1" applyFill="1" applyBorder="1" applyAlignment="1">
      <alignment horizontal="right" vertical="center" shrinkToFit="1"/>
    </xf>
    <xf numFmtId="0" fontId="9" fillId="2" borderId="0" xfId="0" quotePrefix="1" applyFont="1" applyFill="1" applyAlignment="1">
      <alignment horizontal="left" vertical="center"/>
    </xf>
    <xf numFmtId="10" fontId="7" fillId="2" borderId="0" xfId="2" applyNumberFormat="1" applyFont="1" applyFill="1" applyBorder="1" applyAlignment="1">
      <alignment horizontal="left" vertical="center"/>
    </xf>
    <xf numFmtId="164" fontId="7" fillId="2" borderId="0" xfId="3" applyNumberFormat="1" applyFont="1" applyFill="1" applyAlignment="1">
      <alignment horizontal="right" vertical="center"/>
    </xf>
    <xf numFmtId="2" fontId="5" fillId="0" borderId="9" xfId="3" applyNumberFormat="1" applyFont="1" applyBorder="1" applyAlignment="1">
      <alignment horizontal="center" vertical="center" wrapText="1"/>
    </xf>
    <xf numFmtId="2" fontId="5" fillId="0" borderId="8" xfId="3" applyNumberFormat="1" applyFont="1" applyBorder="1" applyAlignment="1">
      <alignment horizontal="center" vertical="center" wrapText="1"/>
    </xf>
    <xf numFmtId="2" fontId="5" fillId="0" borderId="7" xfId="3" applyNumberFormat="1" applyFont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top"/>
    </xf>
    <xf numFmtId="0" fontId="9" fillId="2" borderId="0" xfId="0" applyFont="1" applyFill="1" applyAlignment="1">
      <alignment horizontal="left" vertical="center"/>
    </xf>
    <xf numFmtId="166" fontId="10" fillId="3" borderId="5" xfId="3" applyNumberFormat="1" applyFont="1" applyFill="1" applyBorder="1" applyAlignment="1">
      <alignment horizontal="center" vertical="center" shrinkToFit="1"/>
    </xf>
    <xf numFmtId="166" fontId="10" fillId="3" borderId="4" xfId="3" applyNumberFormat="1" applyFont="1" applyFill="1" applyBorder="1" applyAlignment="1">
      <alignment horizontal="center" vertical="center" shrinkToFit="1"/>
    </xf>
    <xf numFmtId="166" fontId="10" fillId="3" borderId="3" xfId="3" applyNumberFormat="1" applyFont="1" applyFill="1" applyBorder="1" applyAlignment="1">
      <alignment horizontal="center" vertical="center" shrinkToFit="1"/>
    </xf>
    <xf numFmtId="14" fontId="9" fillId="2" borderId="0" xfId="0" applyNumberFormat="1" applyFont="1" applyFill="1" applyAlignment="1">
      <alignment horizontal="left" vertical="center"/>
    </xf>
    <xf numFmtId="164" fontId="15" fillId="6" borderId="2" xfId="3" applyNumberFormat="1" applyFont="1" applyFill="1" applyBorder="1" applyAlignment="1">
      <alignment horizontal="center" vertical="center" wrapText="1"/>
    </xf>
    <xf numFmtId="166" fontId="11" fillId="0" borderId="5" xfId="3" applyNumberFormat="1" applyFont="1" applyBorder="1" applyAlignment="1">
      <alignment horizontal="right" vertical="center" shrinkToFit="1"/>
    </xf>
    <xf numFmtId="166" fontId="11" fillId="0" borderId="4" xfId="3" applyNumberFormat="1" applyFont="1" applyBorder="1" applyAlignment="1">
      <alignment horizontal="right" vertical="center" shrinkToFit="1"/>
    </xf>
    <xf numFmtId="1" fontId="11" fillId="5" borderId="5" xfId="3" applyNumberFormat="1" applyFont="1" applyFill="1" applyBorder="1" applyAlignment="1">
      <alignment horizontal="center" vertical="center" shrinkToFit="1"/>
    </xf>
    <xf numFmtId="1" fontId="11" fillId="5" borderId="4" xfId="3" applyNumberFormat="1" applyFont="1" applyFill="1" applyBorder="1" applyAlignment="1">
      <alignment horizontal="center" vertical="center" shrinkToFit="1"/>
    </xf>
    <xf numFmtId="1" fontId="11" fillId="5" borderId="5" xfId="3" applyNumberFormat="1" applyFont="1" applyFill="1" applyBorder="1" applyAlignment="1">
      <alignment horizontal="left" vertical="center" shrinkToFit="1"/>
    </xf>
    <xf numFmtId="1" fontId="11" fillId="5" borderId="4" xfId="3" applyNumberFormat="1" applyFont="1" applyFill="1" applyBorder="1" applyAlignment="1">
      <alignment horizontal="left" vertical="center" shrinkToFit="1"/>
    </xf>
    <xf numFmtId="14" fontId="12" fillId="2" borderId="0" xfId="2" applyNumberFormat="1" applyFont="1" applyFill="1" applyBorder="1" applyAlignment="1">
      <alignment horizontal="left" vertical="center"/>
    </xf>
    <xf numFmtId="10" fontId="12" fillId="2" borderId="0" xfId="2" applyNumberFormat="1" applyFont="1" applyFill="1" applyBorder="1" applyAlignment="1">
      <alignment horizontal="left" vertical="center"/>
    </xf>
    <xf numFmtId="2" fontId="12" fillId="0" borderId="0" xfId="3" applyNumberFormat="1" applyFont="1" applyAlignment="1">
      <alignment horizontal="center" vertical="center" wrapText="1"/>
    </xf>
    <xf numFmtId="2" fontId="19" fillId="0" borderId="0" xfId="3" applyNumberFormat="1" applyFont="1" applyAlignment="1">
      <alignment horizontal="center" vertical="center" wrapText="1"/>
    </xf>
    <xf numFmtId="2" fontId="12" fillId="0" borderId="8" xfId="3" applyNumberFormat="1" applyFont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center"/>
    </xf>
    <xf numFmtId="0" fontId="21" fillId="3" borderId="15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left"/>
    </xf>
    <xf numFmtId="0" fontId="20" fillId="3" borderId="4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left"/>
    </xf>
    <xf numFmtId="0" fontId="19" fillId="2" borderId="0" xfId="0" applyFont="1" applyFill="1" applyAlignment="1">
      <alignment horizontal="left" vertical="center"/>
    </xf>
    <xf numFmtId="0" fontId="19" fillId="2" borderId="0" xfId="0" quotePrefix="1" applyFont="1" applyFill="1" applyAlignment="1">
      <alignment horizontal="left" vertical="center"/>
    </xf>
    <xf numFmtId="164" fontId="5" fillId="2" borderId="0" xfId="3" applyNumberFormat="1" applyFont="1" applyFill="1" applyAlignment="1">
      <alignment horizontal="right" vertical="center"/>
    </xf>
  </cellXfs>
  <cellStyles count="4">
    <cellStyle name="Moeda" xfId="1" builtinId="4"/>
    <cellStyle name="Normal" xfId="0" builtinId="0"/>
    <cellStyle name="Normal 2" xfId="3" xr:uid="{F229882E-A1F3-4841-B916-4426F8067948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11</xdr:row>
      <xdr:rowOff>0</xdr:rowOff>
    </xdr:from>
    <xdr:ext cx="0" cy="2603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9AB61B99-44AC-4995-B0C3-A46B3572AA88}"/>
            </a:ext>
          </a:extLst>
        </xdr:cNvPr>
        <xdr:cNvSpPr/>
      </xdr:nvSpPr>
      <xdr:spPr>
        <a:xfrm>
          <a:off x="10363200" y="20955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11</xdr:row>
      <xdr:rowOff>0</xdr:rowOff>
    </xdr:from>
    <xdr:ext cx="0" cy="4000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7ECF130E-4B78-44FC-96E3-865B3AA6F9BD}"/>
            </a:ext>
          </a:extLst>
        </xdr:cNvPr>
        <xdr:cNvSpPr/>
      </xdr:nvSpPr>
      <xdr:spPr>
        <a:xfrm>
          <a:off x="10363200" y="20955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2</xdr:col>
      <xdr:colOff>112058</xdr:colOff>
      <xdr:row>0</xdr:row>
      <xdr:rowOff>33618</xdr:rowOff>
    </xdr:from>
    <xdr:ext cx="691338" cy="859351"/>
    <xdr:pic>
      <xdr:nvPicPr>
        <xdr:cNvPr id="4" name="Imagem 3">
          <a:extLst>
            <a:ext uri="{FF2B5EF4-FFF2-40B4-BE49-F238E27FC236}">
              <a16:creationId xmlns:a16="http://schemas.microsoft.com/office/drawing/2014/main" id="{B7BFF41A-69AA-416F-BE19-630E0A16A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1258" y="33618"/>
          <a:ext cx="691338" cy="859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17</xdr:col>
      <xdr:colOff>0</xdr:colOff>
      <xdr:row>122</xdr:row>
      <xdr:rowOff>0</xdr:rowOff>
    </xdr:from>
    <xdr:ext cx="0" cy="2603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F9298370-59FE-4E43-BC76-D1049E271800}"/>
            </a:ext>
          </a:extLst>
        </xdr:cNvPr>
        <xdr:cNvSpPr/>
      </xdr:nvSpPr>
      <xdr:spPr>
        <a:xfrm>
          <a:off x="10363200" y="23241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122</xdr:row>
      <xdr:rowOff>0</xdr:rowOff>
    </xdr:from>
    <xdr:ext cx="0" cy="40005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5E102531-7B06-4AF8-A446-77EFB627CCF4}"/>
            </a:ext>
          </a:extLst>
        </xdr:cNvPr>
        <xdr:cNvSpPr/>
      </xdr:nvSpPr>
      <xdr:spPr>
        <a:xfrm>
          <a:off x="10363200" y="23241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122</xdr:row>
      <xdr:rowOff>0</xdr:rowOff>
    </xdr:from>
    <xdr:ext cx="0" cy="2603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D069E98E-21B1-4386-BD2E-C48EE310996E}"/>
            </a:ext>
          </a:extLst>
        </xdr:cNvPr>
        <xdr:cNvSpPr/>
      </xdr:nvSpPr>
      <xdr:spPr>
        <a:xfrm>
          <a:off x="10363200" y="23241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122</xdr:row>
      <xdr:rowOff>0</xdr:rowOff>
    </xdr:from>
    <xdr:ext cx="0" cy="4000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181BE9F2-01FE-4A6D-B765-3F71996E08EB}"/>
            </a:ext>
          </a:extLst>
        </xdr:cNvPr>
        <xdr:cNvSpPr/>
      </xdr:nvSpPr>
      <xdr:spPr>
        <a:xfrm>
          <a:off x="10363200" y="23241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122</xdr:row>
      <xdr:rowOff>0</xdr:rowOff>
    </xdr:from>
    <xdr:ext cx="0" cy="2603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B05485C6-078D-40D6-953D-25B5B5DC2A99}"/>
            </a:ext>
          </a:extLst>
        </xdr:cNvPr>
        <xdr:cNvSpPr/>
      </xdr:nvSpPr>
      <xdr:spPr>
        <a:xfrm>
          <a:off x="10363200" y="23241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122</xdr:row>
      <xdr:rowOff>0</xdr:rowOff>
    </xdr:from>
    <xdr:ext cx="0" cy="40005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A85F6695-CD11-4EB1-9F17-4DB1082B3701}"/>
            </a:ext>
          </a:extLst>
        </xdr:cNvPr>
        <xdr:cNvSpPr/>
      </xdr:nvSpPr>
      <xdr:spPr>
        <a:xfrm>
          <a:off x="10363200" y="23241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122</xdr:row>
      <xdr:rowOff>0</xdr:rowOff>
    </xdr:from>
    <xdr:ext cx="0" cy="2603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9F33C6B4-696E-4000-94F7-173AC894BBAC}"/>
            </a:ext>
          </a:extLst>
        </xdr:cNvPr>
        <xdr:cNvSpPr/>
      </xdr:nvSpPr>
      <xdr:spPr>
        <a:xfrm>
          <a:off x="10363200" y="23241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122</xdr:row>
      <xdr:rowOff>0</xdr:rowOff>
    </xdr:from>
    <xdr:ext cx="0" cy="4000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E8B118D7-3517-4593-983C-43B8DBD18970}"/>
            </a:ext>
          </a:extLst>
        </xdr:cNvPr>
        <xdr:cNvSpPr/>
      </xdr:nvSpPr>
      <xdr:spPr>
        <a:xfrm>
          <a:off x="10363200" y="23241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122</xdr:row>
      <xdr:rowOff>0</xdr:rowOff>
    </xdr:from>
    <xdr:ext cx="0" cy="26035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4ADAF3B-56AC-4BC2-860E-9A5E2315BE7B}"/>
            </a:ext>
          </a:extLst>
        </xdr:cNvPr>
        <xdr:cNvSpPr/>
      </xdr:nvSpPr>
      <xdr:spPr>
        <a:xfrm>
          <a:off x="10363200" y="23241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122</xdr:row>
      <xdr:rowOff>0</xdr:rowOff>
    </xdr:from>
    <xdr:ext cx="0" cy="40005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EEA270D2-27B0-47E0-87D9-8F50784ED197}"/>
            </a:ext>
          </a:extLst>
        </xdr:cNvPr>
        <xdr:cNvSpPr/>
      </xdr:nvSpPr>
      <xdr:spPr>
        <a:xfrm>
          <a:off x="10363200" y="23241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7</xdr:row>
      <xdr:rowOff>0</xdr:rowOff>
    </xdr:from>
    <xdr:ext cx="0" cy="2603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5FB49B24-D89A-4D1D-A30D-C6B80F472349}"/>
            </a:ext>
          </a:extLst>
        </xdr:cNvPr>
        <xdr:cNvSpPr/>
      </xdr:nvSpPr>
      <xdr:spPr>
        <a:xfrm>
          <a:off x="10363200" y="13335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7</xdr:row>
      <xdr:rowOff>0</xdr:rowOff>
    </xdr:from>
    <xdr:ext cx="0" cy="4000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392DACE1-138A-4D6E-B81C-E2CEB526D474}"/>
            </a:ext>
          </a:extLst>
        </xdr:cNvPr>
        <xdr:cNvSpPr/>
      </xdr:nvSpPr>
      <xdr:spPr>
        <a:xfrm>
          <a:off x="10363200" y="13335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17</xdr:row>
      <xdr:rowOff>0</xdr:rowOff>
    </xdr:from>
    <xdr:ext cx="0" cy="2603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547BBC4E-28A8-4C15-AF79-D03552E14683}"/>
            </a:ext>
          </a:extLst>
        </xdr:cNvPr>
        <xdr:cNvSpPr/>
      </xdr:nvSpPr>
      <xdr:spPr>
        <a:xfrm>
          <a:off x="10363200" y="32385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17</xdr:row>
      <xdr:rowOff>0</xdr:rowOff>
    </xdr:from>
    <xdr:ext cx="0" cy="40005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19F9B8FF-D33D-441A-ADD2-01D41332816C}"/>
            </a:ext>
          </a:extLst>
        </xdr:cNvPr>
        <xdr:cNvSpPr/>
      </xdr:nvSpPr>
      <xdr:spPr>
        <a:xfrm>
          <a:off x="10363200" y="32385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24</xdr:row>
      <xdr:rowOff>0</xdr:rowOff>
    </xdr:from>
    <xdr:ext cx="0" cy="2603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19A4DE15-BE22-496B-A5B7-44BECCA24244}"/>
            </a:ext>
          </a:extLst>
        </xdr:cNvPr>
        <xdr:cNvSpPr/>
      </xdr:nvSpPr>
      <xdr:spPr>
        <a:xfrm>
          <a:off x="10363200" y="4572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24</xdr:row>
      <xdr:rowOff>0</xdr:rowOff>
    </xdr:from>
    <xdr:ext cx="0" cy="4000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2388D33E-9A27-4BB9-86E9-08C04D021BEA}"/>
            </a:ext>
          </a:extLst>
        </xdr:cNvPr>
        <xdr:cNvSpPr/>
      </xdr:nvSpPr>
      <xdr:spPr>
        <a:xfrm>
          <a:off x="10363200" y="4572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</xdr:row>
      <xdr:rowOff>0</xdr:rowOff>
    </xdr:from>
    <xdr:ext cx="0" cy="2603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15EFB3F0-797B-4D84-AA4C-EC3F9E395B11}"/>
            </a:ext>
          </a:extLst>
        </xdr:cNvPr>
        <xdr:cNvSpPr/>
      </xdr:nvSpPr>
      <xdr:spPr>
        <a:xfrm>
          <a:off x="10363200" y="1905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</xdr:row>
      <xdr:rowOff>0</xdr:rowOff>
    </xdr:from>
    <xdr:ext cx="0" cy="4000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C0023472-BC2F-40E9-92A1-E83ED0BD8FA2}"/>
            </a:ext>
          </a:extLst>
        </xdr:cNvPr>
        <xdr:cNvSpPr/>
      </xdr:nvSpPr>
      <xdr:spPr>
        <a:xfrm>
          <a:off x="10363200" y="1905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49</xdr:row>
      <xdr:rowOff>0</xdr:rowOff>
    </xdr:from>
    <xdr:ext cx="0" cy="2603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EA55BB4-C760-4F5E-8C01-0209A73FB206}"/>
            </a:ext>
          </a:extLst>
        </xdr:cNvPr>
        <xdr:cNvSpPr/>
      </xdr:nvSpPr>
      <xdr:spPr>
        <a:xfrm>
          <a:off x="10363200" y="93345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49</xdr:row>
      <xdr:rowOff>0</xdr:rowOff>
    </xdr:from>
    <xdr:ext cx="0" cy="40005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5D58EF37-94A6-476E-BFD8-041AB95FE6F5}"/>
            </a:ext>
          </a:extLst>
        </xdr:cNvPr>
        <xdr:cNvSpPr/>
      </xdr:nvSpPr>
      <xdr:spPr>
        <a:xfrm>
          <a:off x="10363200" y="93345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48</xdr:row>
      <xdr:rowOff>0</xdr:rowOff>
    </xdr:from>
    <xdr:ext cx="0" cy="2603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C9FB1055-02B6-4555-85EC-1EB6BF069D10}"/>
            </a:ext>
          </a:extLst>
        </xdr:cNvPr>
        <xdr:cNvSpPr/>
      </xdr:nvSpPr>
      <xdr:spPr>
        <a:xfrm>
          <a:off x="10363200" y="9144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48</xdr:row>
      <xdr:rowOff>0</xdr:rowOff>
    </xdr:from>
    <xdr:ext cx="0" cy="40005"/>
    <xdr:sp macro="" textlink="">
      <xdr:nvSpPr>
        <xdr:cNvPr id="26" name="Shape 4">
          <a:extLst>
            <a:ext uri="{FF2B5EF4-FFF2-40B4-BE49-F238E27FC236}">
              <a16:creationId xmlns:a16="http://schemas.microsoft.com/office/drawing/2014/main" id="{FA9E343F-C6E2-403E-8F8C-693D401B6BEC}"/>
            </a:ext>
          </a:extLst>
        </xdr:cNvPr>
        <xdr:cNvSpPr/>
      </xdr:nvSpPr>
      <xdr:spPr>
        <a:xfrm>
          <a:off x="10363200" y="9144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54</xdr:row>
      <xdr:rowOff>0</xdr:rowOff>
    </xdr:from>
    <xdr:ext cx="0" cy="26035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84A980C9-5366-4474-8778-B6C7F8E620C9}"/>
            </a:ext>
          </a:extLst>
        </xdr:cNvPr>
        <xdr:cNvSpPr/>
      </xdr:nvSpPr>
      <xdr:spPr>
        <a:xfrm>
          <a:off x="10363200" y="10287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54</xdr:row>
      <xdr:rowOff>0</xdr:rowOff>
    </xdr:from>
    <xdr:ext cx="0" cy="40005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345D7661-E9E0-4A42-B41F-D8D5E47DCCF0}"/>
            </a:ext>
          </a:extLst>
        </xdr:cNvPr>
        <xdr:cNvSpPr/>
      </xdr:nvSpPr>
      <xdr:spPr>
        <a:xfrm>
          <a:off x="10363200" y="10287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81</xdr:row>
      <xdr:rowOff>0</xdr:rowOff>
    </xdr:from>
    <xdr:ext cx="0" cy="2603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A09BBBE-567A-4F85-9FF9-8AF46FC23387}"/>
            </a:ext>
          </a:extLst>
        </xdr:cNvPr>
        <xdr:cNvSpPr/>
      </xdr:nvSpPr>
      <xdr:spPr>
        <a:xfrm>
          <a:off x="10363200" y="154305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81</xdr:row>
      <xdr:rowOff>0</xdr:rowOff>
    </xdr:from>
    <xdr:ext cx="0" cy="40005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0EA70C88-A999-4815-ACEB-AC8C9D3F6F3C}"/>
            </a:ext>
          </a:extLst>
        </xdr:cNvPr>
        <xdr:cNvSpPr/>
      </xdr:nvSpPr>
      <xdr:spPr>
        <a:xfrm>
          <a:off x="10363200" y="154305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88</xdr:row>
      <xdr:rowOff>0</xdr:rowOff>
    </xdr:from>
    <xdr:ext cx="0" cy="26035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73729D78-5122-4200-9413-B2052BE8BBCB}"/>
            </a:ext>
          </a:extLst>
        </xdr:cNvPr>
        <xdr:cNvSpPr/>
      </xdr:nvSpPr>
      <xdr:spPr>
        <a:xfrm>
          <a:off x="10363200" y="16764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88</xdr:row>
      <xdr:rowOff>0</xdr:rowOff>
    </xdr:from>
    <xdr:ext cx="0" cy="40005"/>
    <xdr:sp macro="" textlink="">
      <xdr:nvSpPr>
        <xdr:cNvPr id="32" name="Shape 4">
          <a:extLst>
            <a:ext uri="{FF2B5EF4-FFF2-40B4-BE49-F238E27FC236}">
              <a16:creationId xmlns:a16="http://schemas.microsoft.com/office/drawing/2014/main" id="{A9E6D7D2-5B87-4C02-9E81-78846509BE5D}"/>
            </a:ext>
          </a:extLst>
        </xdr:cNvPr>
        <xdr:cNvSpPr/>
      </xdr:nvSpPr>
      <xdr:spPr>
        <a:xfrm>
          <a:off x="10363200" y="16764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92</xdr:row>
      <xdr:rowOff>0</xdr:rowOff>
    </xdr:from>
    <xdr:ext cx="0" cy="2603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F109A47F-10FC-40F9-ACCC-B9E6B1B33CCA}"/>
            </a:ext>
          </a:extLst>
        </xdr:cNvPr>
        <xdr:cNvSpPr/>
      </xdr:nvSpPr>
      <xdr:spPr>
        <a:xfrm>
          <a:off x="10363200" y="17526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92</xdr:row>
      <xdr:rowOff>0</xdr:rowOff>
    </xdr:from>
    <xdr:ext cx="0" cy="40005"/>
    <xdr:sp macro="" textlink="">
      <xdr:nvSpPr>
        <xdr:cNvPr id="34" name="Shape 4">
          <a:extLst>
            <a:ext uri="{FF2B5EF4-FFF2-40B4-BE49-F238E27FC236}">
              <a16:creationId xmlns:a16="http://schemas.microsoft.com/office/drawing/2014/main" id="{B9A84814-98C4-4A91-B857-D713711BADD9}"/>
            </a:ext>
          </a:extLst>
        </xdr:cNvPr>
        <xdr:cNvSpPr/>
      </xdr:nvSpPr>
      <xdr:spPr>
        <a:xfrm>
          <a:off x="10363200" y="17526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106</xdr:row>
      <xdr:rowOff>0</xdr:rowOff>
    </xdr:from>
    <xdr:ext cx="0" cy="26035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03404241-D36E-4AF7-8AB1-DF00DF0B113B}"/>
            </a:ext>
          </a:extLst>
        </xdr:cNvPr>
        <xdr:cNvSpPr/>
      </xdr:nvSpPr>
      <xdr:spPr>
        <a:xfrm>
          <a:off x="10363200" y="20193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106</xdr:row>
      <xdr:rowOff>0</xdr:rowOff>
    </xdr:from>
    <xdr:ext cx="0" cy="40005"/>
    <xdr:sp macro="" textlink="">
      <xdr:nvSpPr>
        <xdr:cNvPr id="36" name="Shape 4">
          <a:extLst>
            <a:ext uri="{FF2B5EF4-FFF2-40B4-BE49-F238E27FC236}">
              <a16:creationId xmlns:a16="http://schemas.microsoft.com/office/drawing/2014/main" id="{7FEAAB3C-1FC2-4C43-857D-FA673AB22BD3}"/>
            </a:ext>
          </a:extLst>
        </xdr:cNvPr>
        <xdr:cNvSpPr/>
      </xdr:nvSpPr>
      <xdr:spPr>
        <a:xfrm>
          <a:off x="10363200" y="20193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106</xdr:row>
      <xdr:rowOff>0</xdr:rowOff>
    </xdr:from>
    <xdr:ext cx="0" cy="26035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84A53716-FDB4-48B1-AC19-D473DD816851}"/>
            </a:ext>
          </a:extLst>
        </xdr:cNvPr>
        <xdr:cNvSpPr/>
      </xdr:nvSpPr>
      <xdr:spPr>
        <a:xfrm>
          <a:off x="10363200" y="20193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106</xdr:row>
      <xdr:rowOff>0</xdr:rowOff>
    </xdr:from>
    <xdr:ext cx="0" cy="40005"/>
    <xdr:sp macro="" textlink="">
      <xdr:nvSpPr>
        <xdr:cNvPr id="38" name="Shape 4">
          <a:extLst>
            <a:ext uri="{FF2B5EF4-FFF2-40B4-BE49-F238E27FC236}">
              <a16:creationId xmlns:a16="http://schemas.microsoft.com/office/drawing/2014/main" id="{2EB7AD1E-FF46-4CCF-AEEA-6F389FAD7506}"/>
            </a:ext>
          </a:extLst>
        </xdr:cNvPr>
        <xdr:cNvSpPr/>
      </xdr:nvSpPr>
      <xdr:spPr>
        <a:xfrm>
          <a:off x="10363200" y="20193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118</xdr:row>
      <xdr:rowOff>0</xdr:rowOff>
    </xdr:from>
    <xdr:ext cx="0" cy="26035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F892E948-0315-4A2C-BE69-E4DFE83D196F}"/>
            </a:ext>
          </a:extLst>
        </xdr:cNvPr>
        <xdr:cNvSpPr/>
      </xdr:nvSpPr>
      <xdr:spPr>
        <a:xfrm>
          <a:off x="10363200" y="22479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118</xdr:row>
      <xdr:rowOff>0</xdr:rowOff>
    </xdr:from>
    <xdr:ext cx="0" cy="40005"/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07756067-C4DD-46A5-B71D-ADCE2E1FCB26}"/>
            </a:ext>
          </a:extLst>
        </xdr:cNvPr>
        <xdr:cNvSpPr/>
      </xdr:nvSpPr>
      <xdr:spPr>
        <a:xfrm>
          <a:off x="10363200" y="22479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118</xdr:row>
      <xdr:rowOff>0</xdr:rowOff>
    </xdr:from>
    <xdr:ext cx="0" cy="26035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9DFC8428-10C0-4B0E-97B4-BE428CC4651C}"/>
            </a:ext>
          </a:extLst>
        </xdr:cNvPr>
        <xdr:cNvSpPr/>
      </xdr:nvSpPr>
      <xdr:spPr>
        <a:xfrm>
          <a:off x="10363200" y="22479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118</xdr:row>
      <xdr:rowOff>0</xdr:rowOff>
    </xdr:from>
    <xdr:ext cx="0" cy="40005"/>
    <xdr:sp macro="" textlink="">
      <xdr:nvSpPr>
        <xdr:cNvPr id="42" name="Shape 4">
          <a:extLst>
            <a:ext uri="{FF2B5EF4-FFF2-40B4-BE49-F238E27FC236}">
              <a16:creationId xmlns:a16="http://schemas.microsoft.com/office/drawing/2014/main" id="{DDCEB121-368C-4E42-BF47-7ADED8F8E099}"/>
            </a:ext>
          </a:extLst>
        </xdr:cNvPr>
        <xdr:cNvSpPr/>
      </xdr:nvSpPr>
      <xdr:spPr>
        <a:xfrm>
          <a:off x="10363200" y="22479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98</xdr:row>
      <xdr:rowOff>0</xdr:rowOff>
    </xdr:from>
    <xdr:ext cx="0" cy="26035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7D263E28-BDE9-40D1-A33A-DDEC0C54145F}"/>
            </a:ext>
          </a:extLst>
        </xdr:cNvPr>
        <xdr:cNvSpPr/>
      </xdr:nvSpPr>
      <xdr:spPr>
        <a:xfrm>
          <a:off x="10363200" y="18669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98</xdr:row>
      <xdr:rowOff>0</xdr:rowOff>
    </xdr:from>
    <xdr:ext cx="0" cy="40005"/>
    <xdr:sp macro="" textlink="">
      <xdr:nvSpPr>
        <xdr:cNvPr id="44" name="Shape 4">
          <a:extLst>
            <a:ext uri="{FF2B5EF4-FFF2-40B4-BE49-F238E27FC236}">
              <a16:creationId xmlns:a16="http://schemas.microsoft.com/office/drawing/2014/main" id="{31079867-F601-4F67-A1E6-5EEA91496667}"/>
            </a:ext>
          </a:extLst>
        </xdr:cNvPr>
        <xdr:cNvSpPr/>
      </xdr:nvSpPr>
      <xdr:spPr>
        <a:xfrm>
          <a:off x="10363200" y="18669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63</xdr:row>
      <xdr:rowOff>0</xdr:rowOff>
    </xdr:from>
    <xdr:ext cx="0" cy="26035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68BB88D7-0141-42BC-8A25-5E1ACAED9B8C}"/>
            </a:ext>
          </a:extLst>
        </xdr:cNvPr>
        <xdr:cNvSpPr/>
      </xdr:nvSpPr>
      <xdr:spPr>
        <a:xfrm>
          <a:off x="10363200" y="120015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63</xdr:row>
      <xdr:rowOff>0</xdr:rowOff>
    </xdr:from>
    <xdr:ext cx="0" cy="40005"/>
    <xdr:sp macro="" textlink="">
      <xdr:nvSpPr>
        <xdr:cNvPr id="46" name="Shape 4">
          <a:extLst>
            <a:ext uri="{FF2B5EF4-FFF2-40B4-BE49-F238E27FC236}">
              <a16:creationId xmlns:a16="http://schemas.microsoft.com/office/drawing/2014/main" id="{90183DF5-E73C-4FF8-8363-2665EBA46327}"/>
            </a:ext>
          </a:extLst>
        </xdr:cNvPr>
        <xdr:cNvSpPr/>
      </xdr:nvSpPr>
      <xdr:spPr>
        <a:xfrm>
          <a:off x="10363200" y="120015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73</xdr:row>
      <xdr:rowOff>0</xdr:rowOff>
    </xdr:from>
    <xdr:ext cx="0" cy="26035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FDBACAA4-B8E1-40DA-A7BC-361FCDD71E54}"/>
            </a:ext>
          </a:extLst>
        </xdr:cNvPr>
        <xdr:cNvSpPr/>
      </xdr:nvSpPr>
      <xdr:spPr>
        <a:xfrm>
          <a:off x="10363200" y="139065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73</xdr:row>
      <xdr:rowOff>0</xdr:rowOff>
    </xdr:from>
    <xdr:ext cx="0" cy="40005"/>
    <xdr:sp macro="" textlink="">
      <xdr:nvSpPr>
        <xdr:cNvPr id="48" name="Shape 4">
          <a:extLst>
            <a:ext uri="{FF2B5EF4-FFF2-40B4-BE49-F238E27FC236}">
              <a16:creationId xmlns:a16="http://schemas.microsoft.com/office/drawing/2014/main" id="{1CE9D732-8AAA-4CCB-B1C4-F7890A8D8839}"/>
            </a:ext>
          </a:extLst>
        </xdr:cNvPr>
        <xdr:cNvSpPr/>
      </xdr:nvSpPr>
      <xdr:spPr>
        <a:xfrm>
          <a:off x="10363200" y="139065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84832</xdr:colOff>
      <xdr:row>0</xdr:row>
      <xdr:rowOff>123824</xdr:rowOff>
    </xdr:from>
    <xdr:to>
      <xdr:col>3</xdr:col>
      <xdr:colOff>295275</xdr:colOff>
      <xdr:row>5</xdr:row>
      <xdr:rowOff>30114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42023D-D04C-46AB-B0CB-3E23EE1FC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257" y="123824"/>
          <a:ext cx="877193" cy="858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ULA/EMEI%20MUNDO%20ENCANTADO/Or&#231;amento%20mundo%20encantado%20271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+ MÃO DE OBRA"/>
      <sheetName val="Memorial"/>
      <sheetName val="Composições Próprias"/>
      <sheetName val="Qntativo louças e portas"/>
      <sheetName val="CRONOGRAMA"/>
    </sheetNames>
    <sheetDataSet>
      <sheetData sheetId="0"/>
      <sheetData sheetId="1">
        <row r="8">
          <cell r="E8">
            <v>145</v>
          </cell>
        </row>
        <row r="10">
          <cell r="E10">
            <v>21</v>
          </cell>
        </row>
        <row r="12">
          <cell r="E12">
            <v>35.28</v>
          </cell>
        </row>
        <row r="14">
          <cell r="E14">
            <v>12.775499999999999</v>
          </cell>
        </row>
        <row r="17">
          <cell r="E17">
            <v>29</v>
          </cell>
        </row>
        <row r="23">
          <cell r="E23">
            <v>145</v>
          </cell>
        </row>
        <row r="25">
          <cell r="E25">
            <v>145</v>
          </cell>
        </row>
        <row r="28">
          <cell r="E28">
            <v>163</v>
          </cell>
        </row>
        <row r="32">
          <cell r="E32">
            <v>136</v>
          </cell>
        </row>
        <row r="35">
          <cell r="E35">
            <v>145</v>
          </cell>
        </row>
        <row r="42">
          <cell r="E42">
            <v>14</v>
          </cell>
        </row>
        <row r="44">
          <cell r="E44">
            <v>7</v>
          </cell>
        </row>
        <row r="46">
          <cell r="E46">
            <v>6</v>
          </cell>
        </row>
        <row r="51">
          <cell r="E51">
            <v>2</v>
          </cell>
        </row>
        <row r="53">
          <cell r="E53">
            <v>11</v>
          </cell>
        </row>
        <row r="57">
          <cell r="E57">
            <v>0.76</v>
          </cell>
        </row>
        <row r="59">
          <cell r="E59">
            <v>88.78</v>
          </cell>
        </row>
        <row r="61">
          <cell r="E61">
            <v>76</v>
          </cell>
        </row>
        <row r="64">
          <cell r="E64">
            <v>24</v>
          </cell>
        </row>
        <row r="66">
          <cell r="E66">
            <v>0.24000000000000005</v>
          </cell>
        </row>
        <row r="68">
          <cell r="E68">
            <v>1.6559999999999999</v>
          </cell>
        </row>
        <row r="70">
          <cell r="E70">
            <v>16.126880000000003</v>
          </cell>
        </row>
        <row r="72">
          <cell r="E72">
            <v>58.738399999999999</v>
          </cell>
        </row>
        <row r="74">
          <cell r="E74">
            <v>14.28</v>
          </cell>
        </row>
        <row r="77">
          <cell r="E77">
            <v>15.680000000000001</v>
          </cell>
        </row>
        <row r="79">
          <cell r="E79">
            <v>11.728640000000002</v>
          </cell>
        </row>
        <row r="81">
          <cell r="E81">
            <v>41.462399999999995</v>
          </cell>
        </row>
        <row r="83">
          <cell r="E83">
            <v>2.3279999999999998</v>
          </cell>
        </row>
        <row r="85">
          <cell r="E85">
            <v>5.3</v>
          </cell>
        </row>
        <row r="87">
          <cell r="E87">
            <v>16.126880000000003</v>
          </cell>
        </row>
        <row r="89">
          <cell r="E89">
            <v>59.231999999999999</v>
          </cell>
        </row>
        <row r="91">
          <cell r="E91">
            <v>20</v>
          </cell>
        </row>
        <row r="94">
          <cell r="E94">
            <v>6.46</v>
          </cell>
        </row>
        <row r="96">
          <cell r="E96">
            <v>3.8</v>
          </cell>
        </row>
        <row r="98">
          <cell r="E98">
            <v>31.6</v>
          </cell>
        </row>
        <row r="100">
          <cell r="E100">
            <v>31.6</v>
          </cell>
        </row>
        <row r="102">
          <cell r="E102">
            <v>31.6</v>
          </cell>
        </row>
        <row r="104">
          <cell r="E104">
            <v>31.6</v>
          </cell>
        </row>
        <row r="107">
          <cell r="E107">
            <v>38</v>
          </cell>
        </row>
        <row r="109">
          <cell r="E109">
            <v>14.440000000000001</v>
          </cell>
        </row>
        <row r="111">
          <cell r="E111">
            <v>5.32</v>
          </cell>
        </row>
        <row r="116">
          <cell r="E116">
            <v>76</v>
          </cell>
        </row>
        <row r="118">
          <cell r="E118">
            <v>76</v>
          </cell>
        </row>
        <row r="121">
          <cell r="E121">
            <v>10</v>
          </cell>
        </row>
        <row r="123">
          <cell r="E123">
            <v>1</v>
          </cell>
        </row>
        <row r="125">
          <cell r="E125">
            <v>6.8</v>
          </cell>
        </row>
        <row r="127">
          <cell r="E127">
            <v>1</v>
          </cell>
        </row>
        <row r="130">
          <cell r="E130">
            <v>8</v>
          </cell>
        </row>
        <row r="132">
          <cell r="E132">
            <v>14</v>
          </cell>
        </row>
        <row r="138">
          <cell r="E138">
            <v>125</v>
          </cell>
        </row>
        <row r="149">
          <cell r="E149">
            <v>0.24299999999999999</v>
          </cell>
        </row>
        <row r="151">
          <cell r="E151">
            <v>1.2800000000000002</v>
          </cell>
        </row>
        <row r="153">
          <cell r="E153">
            <v>7.2</v>
          </cell>
        </row>
        <row r="155">
          <cell r="E155">
            <v>1.2800000000000002</v>
          </cell>
        </row>
      </sheetData>
      <sheetData sheetId="2">
        <row r="11">
          <cell r="I11">
            <v>287.20266666666663</v>
          </cell>
          <cell r="J11">
            <v>71.800666666666658</v>
          </cell>
        </row>
        <row r="18">
          <cell r="I18">
            <v>13.345509999999999</v>
          </cell>
          <cell r="J18">
            <v>10.521823000000001</v>
          </cell>
        </row>
        <row r="29">
          <cell r="I29">
            <v>31.736879999999999</v>
          </cell>
          <cell r="J29">
            <v>23.393647000000001</v>
          </cell>
        </row>
        <row r="39">
          <cell r="I39">
            <v>52.926180000000002</v>
          </cell>
          <cell r="J39">
            <v>27.895699</v>
          </cell>
        </row>
        <row r="50">
          <cell r="I50">
            <v>432.68</v>
          </cell>
          <cell r="J50">
            <v>12.762230000000002</v>
          </cell>
        </row>
        <row r="60">
          <cell r="I60">
            <v>79.186082608695642</v>
          </cell>
          <cell r="J60">
            <v>21.589199999999998</v>
          </cell>
        </row>
        <row r="68">
          <cell r="I68">
            <v>1.1392799999999998</v>
          </cell>
          <cell r="J68">
            <v>5.8940700000000001</v>
          </cell>
        </row>
        <row r="77">
          <cell r="I77">
            <v>1.3064499999999999</v>
          </cell>
          <cell r="J77">
            <v>8.4609400000000008</v>
          </cell>
        </row>
        <row r="102">
          <cell r="I102">
            <v>1348.4066666666668</v>
          </cell>
          <cell r="J102">
            <v>1312.48</v>
          </cell>
        </row>
        <row r="108">
          <cell r="I108">
            <v>3993.2</v>
          </cell>
        </row>
      </sheetData>
      <sheetData sheetId="3">
        <row r="16">
          <cell r="J16">
            <v>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BF11-FA8F-4DB9-B7EE-5074CE59DF9D}">
  <sheetPr>
    <pageSetUpPr fitToPage="1"/>
  </sheetPr>
  <dimension ref="B1:AR264"/>
  <sheetViews>
    <sheetView zoomScale="80" zoomScaleNormal="80" workbookViewId="0">
      <pane ySplit="7" topLeftCell="A8" activePane="bottomLeft" state="frozen"/>
      <selection pane="bottomLeft" activeCell="B2" sqref="B2:Q2"/>
    </sheetView>
  </sheetViews>
  <sheetFormatPr defaultRowHeight="12.75" x14ac:dyDescent="0.25"/>
  <cols>
    <col min="1" max="1" width="3.7109375" style="1" customWidth="1"/>
    <col min="2" max="2" width="8.42578125" style="5" customWidth="1"/>
    <col min="3" max="3" width="9.85546875" style="1" customWidth="1"/>
    <col min="4" max="4" width="25.140625" style="1" customWidth="1"/>
    <col min="5" max="5" width="2.85546875" style="1" customWidth="1"/>
    <col min="6" max="6" width="26.140625" style="1" customWidth="1"/>
    <col min="7" max="7" width="54.85546875" style="1" customWidth="1"/>
    <col min="8" max="8" width="10.85546875" style="4" customWidth="1"/>
    <col min="9" max="9" width="8.85546875" style="3" customWidth="1"/>
    <col min="10" max="12" width="13.7109375" style="2" customWidth="1"/>
    <col min="13" max="13" width="15.85546875" style="2" customWidth="1"/>
    <col min="14" max="14" width="10.5703125" style="2" customWidth="1"/>
    <col min="15" max="16" width="14.7109375" style="2" customWidth="1"/>
    <col min="17" max="17" width="15.5703125" style="2" customWidth="1"/>
    <col min="18" max="18" width="50.5703125" style="1" customWidth="1"/>
    <col min="19" max="20" width="11.5703125" style="1" customWidth="1"/>
    <col min="21" max="21" width="11.140625" style="1" customWidth="1"/>
    <col min="22" max="16384" width="9.140625" style="1"/>
  </cols>
  <sheetData>
    <row r="1" spans="2:44" ht="24" customHeight="1" x14ac:dyDescent="0.25">
      <c r="B1" s="87" t="s">
        <v>233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  <c r="R1" s="6"/>
      <c r="S1" s="42"/>
      <c r="T1" s="42"/>
      <c r="U1" s="42"/>
      <c r="V1" s="42"/>
      <c r="W1" s="42"/>
      <c r="X1" s="42"/>
      <c r="Y1" s="42"/>
      <c r="Z1" s="42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2:44" ht="23.25" customHeight="1" x14ac:dyDescent="0.25">
      <c r="B2" s="90" t="s">
        <v>232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  <c r="R2" s="6"/>
      <c r="S2" s="42"/>
      <c r="T2" s="42"/>
      <c r="U2" s="42"/>
      <c r="V2" s="42"/>
      <c r="W2" s="42"/>
      <c r="X2" s="42"/>
      <c r="Y2" s="42"/>
      <c r="Z2" s="42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2:44" ht="22.5" customHeight="1" x14ac:dyDescent="0.25">
      <c r="B3" s="93" t="s">
        <v>231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/>
      <c r="R3" s="6"/>
      <c r="S3" s="42"/>
      <c r="T3" s="42"/>
      <c r="U3" s="42"/>
      <c r="V3" s="42"/>
      <c r="W3" s="42"/>
      <c r="X3" s="42"/>
      <c r="Y3" s="42"/>
      <c r="Z3" s="42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2:44" ht="22.5" customHeight="1" x14ac:dyDescent="0.25">
      <c r="B4" s="109" t="s">
        <v>230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1"/>
      <c r="R4" s="6"/>
      <c r="S4" s="42"/>
      <c r="T4" s="42"/>
      <c r="U4" s="42"/>
      <c r="V4" s="42"/>
      <c r="W4" s="42"/>
      <c r="X4" s="42"/>
      <c r="Y4" s="42"/>
      <c r="Z4" s="42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2:44" ht="14.25" customHeight="1" x14ac:dyDescent="0.25"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  <c r="R5" s="6"/>
      <c r="S5" s="42"/>
      <c r="T5" s="42"/>
      <c r="U5" s="42"/>
      <c r="V5" s="42"/>
      <c r="W5" s="42"/>
      <c r="X5" s="42"/>
      <c r="Y5" s="42"/>
      <c r="Z5" s="42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2:44" ht="15.95" customHeight="1" x14ac:dyDescent="0.25">
      <c r="B6" s="99" t="s">
        <v>229</v>
      </c>
      <c r="C6" s="99" t="s">
        <v>228</v>
      </c>
      <c r="D6" s="99" t="s">
        <v>227</v>
      </c>
      <c r="E6" s="99"/>
      <c r="F6" s="99"/>
      <c r="G6" s="99"/>
      <c r="H6" s="99" t="s">
        <v>226</v>
      </c>
      <c r="I6" s="99" t="s">
        <v>225</v>
      </c>
      <c r="J6" s="118" t="s">
        <v>224</v>
      </c>
      <c r="K6" s="118"/>
      <c r="L6" s="118"/>
      <c r="M6" s="118" t="s">
        <v>223</v>
      </c>
      <c r="N6" s="118" t="s">
        <v>222</v>
      </c>
      <c r="O6" s="118" t="s">
        <v>221</v>
      </c>
      <c r="P6" s="118"/>
      <c r="Q6" s="118"/>
      <c r="R6" s="6"/>
      <c r="S6" s="42"/>
      <c r="T6" s="42"/>
      <c r="U6" s="42"/>
      <c r="V6" s="42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2:44" s="3" customFormat="1" ht="50.25" customHeight="1" x14ac:dyDescent="0.25">
      <c r="B7" s="99"/>
      <c r="C7" s="99"/>
      <c r="D7" s="99"/>
      <c r="E7" s="99"/>
      <c r="F7" s="99"/>
      <c r="G7" s="99"/>
      <c r="H7" s="99"/>
      <c r="I7" s="99"/>
      <c r="J7" s="59" t="s">
        <v>220</v>
      </c>
      <c r="K7" s="59" t="s">
        <v>219</v>
      </c>
      <c r="L7" s="59" t="s">
        <v>218</v>
      </c>
      <c r="M7" s="118"/>
      <c r="N7" s="118"/>
      <c r="O7" s="59" t="s">
        <v>217</v>
      </c>
      <c r="P7" s="59" t="s">
        <v>216</v>
      </c>
      <c r="Q7" s="59" t="s">
        <v>215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2:44" ht="20.25" customHeight="1" x14ac:dyDescent="0.25">
      <c r="B8" s="45">
        <v>1</v>
      </c>
      <c r="C8" s="44" t="s">
        <v>214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3"/>
      <c r="R8" s="28"/>
      <c r="S8" s="28"/>
      <c r="T8" s="28"/>
      <c r="U8" s="28"/>
      <c r="V8" s="28"/>
      <c r="W8" s="28"/>
      <c r="X8" s="28"/>
      <c r="Y8" s="28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2:44" s="32" customFormat="1" ht="19.5" customHeight="1" x14ac:dyDescent="0.25">
      <c r="B9" s="52" t="s">
        <v>213</v>
      </c>
      <c r="C9" s="51" t="s">
        <v>212</v>
      </c>
      <c r="D9" s="101" t="s">
        <v>211</v>
      </c>
      <c r="E9" s="102"/>
      <c r="F9" s="102"/>
      <c r="G9" s="103"/>
      <c r="H9" s="39">
        <v>3</v>
      </c>
      <c r="I9" s="50" t="s">
        <v>210</v>
      </c>
      <c r="J9" s="49">
        <f>'[1]Composições Próprias'!I11</f>
        <v>287.20266666666663</v>
      </c>
      <c r="K9" s="49">
        <f>'[1]Composições Próprias'!J11</f>
        <v>71.800666666666658</v>
      </c>
      <c r="L9" s="49">
        <f>J9+K9</f>
        <v>359.00333333333327</v>
      </c>
      <c r="M9" s="47">
        <f>ROUND(L9*H9,2)</f>
        <v>1077.01</v>
      </c>
      <c r="N9" s="48">
        <v>0.24390000000000001</v>
      </c>
      <c r="O9" s="47">
        <f>ROUND((1+N9)*H9*J9,2)</f>
        <v>1071.75</v>
      </c>
      <c r="P9" s="47">
        <f>ROUND((1+N9)*H9*K9,2)</f>
        <v>267.94</v>
      </c>
      <c r="Q9" s="47">
        <f>ROUND(O9+P9,2)</f>
        <v>1339.69</v>
      </c>
      <c r="R9" s="28"/>
      <c r="S9" s="28"/>
      <c r="T9" s="28"/>
      <c r="U9" s="28"/>
      <c r="V9" s="28"/>
      <c r="W9" s="28"/>
      <c r="X9" s="28"/>
      <c r="Y9" s="28"/>
      <c r="Z9" s="34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</row>
    <row r="10" spans="2:44" ht="20.25" customHeight="1" x14ac:dyDescent="0.25">
      <c r="B10" s="104" t="s">
        <v>209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53">
        <f>SUM(O8:O9)</f>
        <v>1071.75</v>
      </c>
      <c r="P10" s="53">
        <f>SUM(P8:P9)</f>
        <v>267.94</v>
      </c>
      <c r="Q10" s="53">
        <f>SUM(Q8:Q9)</f>
        <v>1339.69</v>
      </c>
      <c r="R10" s="28"/>
      <c r="S10" s="28"/>
      <c r="T10" s="28"/>
      <c r="U10" s="28"/>
      <c r="V10" s="28"/>
      <c r="W10" s="28"/>
      <c r="X10" s="28"/>
      <c r="Y10" s="28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2:44" ht="20.25" customHeight="1" x14ac:dyDescent="0.25">
      <c r="B11" s="123" t="s">
        <v>208</v>
      </c>
      <c r="C11" s="124"/>
      <c r="D11" s="124"/>
      <c r="E11" s="124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6"/>
      <c r="R11" s="28"/>
      <c r="S11" s="28"/>
      <c r="T11" s="28"/>
      <c r="U11" s="28"/>
      <c r="V11" s="28"/>
      <c r="W11" s="28"/>
      <c r="X11" s="28"/>
      <c r="Y11" s="28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2:44" ht="20.25" customHeight="1" x14ac:dyDescent="0.25">
      <c r="B12" s="45">
        <v>2</v>
      </c>
      <c r="C12" s="44" t="s">
        <v>145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3"/>
      <c r="R12" s="28"/>
      <c r="S12" s="28"/>
      <c r="T12" s="28"/>
      <c r="U12" s="28"/>
      <c r="V12" s="28"/>
      <c r="W12" s="28"/>
      <c r="X12" s="28"/>
      <c r="Y12" s="28"/>
      <c r="Z12" s="42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2:44" s="32" customFormat="1" ht="21" customHeight="1" x14ac:dyDescent="0.25">
      <c r="B13" s="52" t="s">
        <v>207</v>
      </c>
      <c r="C13" s="46">
        <v>97633</v>
      </c>
      <c r="D13" s="100" t="s">
        <v>141</v>
      </c>
      <c r="E13" s="100"/>
      <c r="F13" s="100"/>
      <c r="G13" s="100"/>
      <c r="H13" s="39">
        <f>[1]Memorial!E8</f>
        <v>145</v>
      </c>
      <c r="I13" s="50" t="s">
        <v>20</v>
      </c>
      <c r="J13" s="49">
        <v>3.77</v>
      </c>
      <c r="K13" s="49">
        <v>13.18</v>
      </c>
      <c r="L13" s="49">
        <f>J13+K13</f>
        <v>16.95</v>
      </c>
      <c r="M13" s="47">
        <f>ROUND(L13*H13,2)</f>
        <v>2457.75</v>
      </c>
      <c r="N13" s="48">
        <v>0.24390000000000001</v>
      </c>
      <c r="O13" s="47">
        <f>ROUND((1+N13)*H13*J13,2)</f>
        <v>679.98</v>
      </c>
      <c r="P13" s="47">
        <f>ROUND((1+N13)*H13*K13,2)</f>
        <v>2377.2199999999998</v>
      </c>
      <c r="Q13" s="47">
        <f>ROUND(O13+P13,2)</f>
        <v>3057.2</v>
      </c>
      <c r="R13" s="29"/>
      <c r="S13" s="28"/>
      <c r="T13" s="28"/>
      <c r="U13" s="28"/>
      <c r="V13" s="28"/>
      <c r="W13" s="28"/>
      <c r="X13" s="28"/>
      <c r="Y13" s="28"/>
      <c r="Z13" s="34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</row>
    <row r="14" spans="2:44" s="32" customFormat="1" ht="21" customHeight="1" x14ac:dyDescent="0.25">
      <c r="B14" s="52" t="s">
        <v>206</v>
      </c>
      <c r="C14" s="46">
        <v>97663</v>
      </c>
      <c r="D14" s="100" t="s">
        <v>205</v>
      </c>
      <c r="E14" s="100"/>
      <c r="F14" s="100"/>
      <c r="G14" s="100"/>
      <c r="H14" s="39">
        <f>[1]Memorial!E10</f>
        <v>21</v>
      </c>
      <c r="I14" s="50" t="s">
        <v>204</v>
      </c>
      <c r="J14" s="49">
        <v>1.94</v>
      </c>
      <c r="K14" s="49">
        <v>7.21</v>
      </c>
      <c r="L14" s="49">
        <f>J14+K14</f>
        <v>9.15</v>
      </c>
      <c r="M14" s="47">
        <f>ROUND(L14*H14,2)</f>
        <v>192.15</v>
      </c>
      <c r="N14" s="48">
        <v>0.24390000000000001</v>
      </c>
      <c r="O14" s="47">
        <f>ROUND((1+N14)*H14*J14,2)</f>
        <v>50.68</v>
      </c>
      <c r="P14" s="47">
        <f>ROUND((1+N14)*H14*K14,2)</f>
        <v>188.34</v>
      </c>
      <c r="Q14" s="47">
        <f>ROUND(O14+P14,2)</f>
        <v>239.02</v>
      </c>
      <c r="R14" s="28"/>
      <c r="S14" s="28"/>
      <c r="T14" s="28"/>
      <c r="U14" s="28"/>
      <c r="V14" s="28"/>
      <c r="W14" s="28"/>
      <c r="X14" s="28"/>
      <c r="Y14" s="28"/>
      <c r="Z14" s="34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</row>
    <row r="15" spans="2:44" s="32" customFormat="1" ht="21" customHeight="1" x14ac:dyDescent="0.25">
      <c r="B15" s="52" t="s">
        <v>203</v>
      </c>
      <c r="C15" s="51">
        <v>97644</v>
      </c>
      <c r="D15" s="100" t="s">
        <v>202</v>
      </c>
      <c r="E15" s="100"/>
      <c r="F15" s="100"/>
      <c r="G15" s="100"/>
      <c r="H15" s="39">
        <f>[1]Memorial!E12</f>
        <v>35.28</v>
      </c>
      <c r="I15" s="50" t="s">
        <v>20</v>
      </c>
      <c r="J15" s="49">
        <v>1.47</v>
      </c>
      <c r="K15" s="49">
        <v>5.41</v>
      </c>
      <c r="L15" s="49">
        <f>J15+K15</f>
        <v>6.88</v>
      </c>
      <c r="M15" s="47">
        <f>ROUND(L15*H15,2)</f>
        <v>242.73</v>
      </c>
      <c r="N15" s="48">
        <v>0.24390000000000001</v>
      </c>
      <c r="O15" s="47">
        <f>ROUND((1+N15)*H15*J15,2)</f>
        <v>64.510000000000005</v>
      </c>
      <c r="P15" s="47">
        <f>ROUND((1+N15)*H15*K15,2)</f>
        <v>237.42</v>
      </c>
      <c r="Q15" s="47">
        <f>ROUND(O15+P15,2)</f>
        <v>301.93</v>
      </c>
      <c r="R15" s="28"/>
      <c r="S15" s="28"/>
      <c r="T15" s="28"/>
      <c r="U15" s="28"/>
      <c r="V15" s="28"/>
      <c r="W15" s="28"/>
      <c r="X15" s="28"/>
      <c r="Y15" s="28"/>
      <c r="Z15" s="34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</row>
    <row r="16" spans="2:44" s="32" customFormat="1" ht="20.25" customHeight="1" x14ac:dyDescent="0.25">
      <c r="B16" s="52" t="s">
        <v>201</v>
      </c>
      <c r="C16" s="51">
        <v>97621</v>
      </c>
      <c r="D16" s="100" t="s">
        <v>200</v>
      </c>
      <c r="E16" s="100"/>
      <c r="F16" s="100"/>
      <c r="G16" s="100"/>
      <c r="H16" s="39">
        <f>[1]Memorial!E14</f>
        <v>12.775499999999999</v>
      </c>
      <c r="I16" s="50" t="s">
        <v>13</v>
      </c>
      <c r="J16" s="49">
        <v>9.94</v>
      </c>
      <c r="K16" s="49">
        <v>32.93</v>
      </c>
      <c r="L16" s="49">
        <f>J16+K16</f>
        <v>42.87</v>
      </c>
      <c r="M16" s="47">
        <f>ROUND(L16*H16,2)</f>
        <v>547.69000000000005</v>
      </c>
      <c r="N16" s="48">
        <v>0.24390000000000001</v>
      </c>
      <c r="O16" s="47">
        <f>ROUND((1+N16)*H16*J16,2)</f>
        <v>157.96</v>
      </c>
      <c r="P16" s="47">
        <f>ROUND((1+N16)*H16*K16,2)</f>
        <v>523.30999999999995</v>
      </c>
      <c r="Q16" s="47">
        <f>ROUND(O16+P16,2)</f>
        <v>681.27</v>
      </c>
      <c r="R16" s="28"/>
      <c r="S16" s="28"/>
      <c r="T16" s="28"/>
      <c r="U16" s="28"/>
      <c r="V16" s="28"/>
      <c r="W16" s="28"/>
      <c r="X16" s="28"/>
      <c r="Y16" s="28"/>
      <c r="Z16" s="34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</row>
    <row r="17" spans="2:44" ht="20.25" customHeight="1" x14ac:dyDescent="0.25">
      <c r="B17" s="104" t="s">
        <v>199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53">
        <f>SUM(O13:O16)</f>
        <v>953.13</v>
      </c>
      <c r="P17" s="53">
        <f>SUM(P13:P16)</f>
        <v>3326.29</v>
      </c>
      <c r="Q17" s="53">
        <f>SUM(Q13:Q16)</f>
        <v>4279.42</v>
      </c>
      <c r="R17" s="28"/>
      <c r="S17" s="28"/>
      <c r="T17" s="28"/>
      <c r="U17" s="28"/>
      <c r="V17" s="28"/>
      <c r="W17" s="28"/>
      <c r="X17" s="28"/>
      <c r="Y17" s="28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2:44" ht="20.25" customHeight="1" x14ac:dyDescent="0.25">
      <c r="B18" s="45">
        <v>3</v>
      </c>
      <c r="C18" s="44" t="s">
        <v>88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3"/>
      <c r="R18" s="28"/>
      <c r="S18" s="28"/>
      <c r="T18" s="28"/>
      <c r="U18" s="28"/>
      <c r="V18" s="28"/>
      <c r="W18" s="28"/>
      <c r="X18" s="28"/>
      <c r="Y18" s="28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2:44" s="32" customFormat="1" ht="31.5" customHeight="1" x14ac:dyDescent="0.25">
      <c r="B19" s="52" t="s">
        <v>198</v>
      </c>
      <c r="C19" s="46">
        <v>97083</v>
      </c>
      <c r="D19" s="101" t="s">
        <v>86</v>
      </c>
      <c r="E19" s="102"/>
      <c r="F19" s="102"/>
      <c r="G19" s="103"/>
      <c r="H19" s="39">
        <f>[1]Memorial!E17</f>
        <v>29</v>
      </c>
      <c r="I19" s="50" t="s">
        <v>20</v>
      </c>
      <c r="J19" s="49">
        <v>18.97</v>
      </c>
      <c r="K19" s="49">
        <v>17.600000000000001</v>
      </c>
      <c r="L19" s="49">
        <f>J19+K19</f>
        <v>36.57</v>
      </c>
      <c r="M19" s="47">
        <f>ROUND(L19*H19,2)</f>
        <v>1060.53</v>
      </c>
      <c r="N19" s="48">
        <v>0.24390000000000001</v>
      </c>
      <c r="O19" s="47">
        <f>ROUND((1+N19)*H19*J19,2)</f>
        <v>684.31</v>
      </c>
      <c r="P19" s="47">
        <f>ROUND((1+N19)*H19*K19,2)</f>
        <v>634.89</v>
      </c>
      <c r="Q19" s="47">
        <f>ROUND(O19+P19,2)</f>
        <v>1319.2</v>
      </c>
      <c r="R19" s="28"/>
      <c r="S19" s="28"/>
      <c r="T19" s="28"/>
      <c r="U19" s="28"/>
      <c r="V19" s="28"/>
      <c r="W19" s="28"/>
      <c r="X19" s="28"/>
      <c r="Y19" s="28"/>
      <c r="Z19" s="34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</row>
    <row r="20" spans="2:44" s="32" customFormat="1" ht="31.5" customHeight="1" x14ac:dyDescent="0.25">
      <c r="B20" s="52" t="s">
        <v>197</v>
      </c>
      <c r="C20" s="46">
        <v>100324</v>
      </c>
      <c r="D20" s="100" t="s">
        <v>196</v>
      </c>
      <c r="E20" s="100"/>
      <c r="F20" s="100"/>
      <c r="G20" s="100"/>
      <c r="H20" s="39">
        <f>H19*0.05</f>
        <v>1.4500000000000002</v>
      </c>
      <c r="I20" s="50" t="s">
        <v>13</v>
      </c>
      <c r="J20" s="49">
        <v>58.76</v>
      </c>
      <c r="K20" s="49">
        <v>20.82</v>
      </c>
      <c r="L20" s="49">
        <f>J20+K20</f>
        <v>79.58</v>
      </c>
      <c r="M20" s="47">
        <f>ROUND(L20*H20,2)</f>
        <v>115.39</v>
      </c>
      <c r="N20" s="48">
        <v>0.24390000000000001</v>
      </c>
      <c r="O20" s="47">
        <f>ROUND((1+N20)*H20*J20,2)</f>
        <v>105.98</v>
      </c>
      <c r="P20" s="47">
        <f>ROUND((1+N20)*H20*K20,2)</f>
        <v>37.549999999999997</v>
      </c>
      <c r="Q20" s="47">
        <f>ROUND(O20+P20,2)</f>
        <v>143.53</v>
      </c>
      <c r="R20" s="28"/>
      <c r="S20" s="28"/>
      <c r="T20" s="28"/>
      <c r="U20" s="28"/>
      <c r="V20" s="28"/>
      <c r="W20" s="28"/>
      <c r="X20" s="28"/>
      <c r="Y20" s="28"/>
      <c r="Z20" s="34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</row>
    <row r="21" spans="2:44" s="32" customFormat="1" ht="21" customHeight="1" x14ac:dyDescent="0.25">
      <c r="B21" s="52" t="s">
        <v>195</v>
      </c>
      <c r="C21" s="46">
        <v>87632</v>
      </c>
      <c r="D21" s="101" t="s">
        <v>194</v>
      </c>
      <c r="E21" s="102"/>
      <c r="F21" s="102"/>
      <c r="G21" s="103"/>
      <c r="H21" s="39">
        <f>H19</f>
        <v>29</v>
      </c>
      <c r="I21" s="50" t="s">
        <v>20</v>
      </c>
      <c r="J21" s="49">
        <v>26.63</v>
      </c>
      <c r="K21" s="49">
        <v>13.34</v>
      </c>
      <c r="L21" s="49">
        <f>J21+K21</f>
        <v>39.97</v>
      </c>
      <c r="M21" s="47">
        <f>ROUND(L21*H21,2)</f>
        <v>1159.1300000000001</v>
      </c>
      <c r="N21" s="48">
        <v>0.24390000000000001</v>
      </c>
      <c r="O21" s="47">
        <f>ROUND((1+N21)*H21*J21,2)</f>
        <v>960.63</v>
      </c>
      <c r="P21" s="47">
        <f>ROUND((1+N21)*H21*K21,2)</f>
        <v>481.22</v>
      </c>
      <c r="Q21" s="47">
        <f>ROUND(O21+P21,2)</f>
        <v>1441.85</v>
      </c>
      <c r="R21" s="29"/>
      <c r="S21" s="28"/>
      <c r="T21" s="28"/>
      <c r="U21" s="28"/>
      <c r="V21" s="28"/>
      <c r="W21" s="28"/>
      <c r="X21" s="28"/>
      <c r="Y21" s="28"/>
      <c r="Z21" s="34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</row>
    <row r="22" spans="2:44" s="32" customFormat="1" ht="31.5" customHeight="1" x14ac:dyDescent="0.25">
      <c r="B22" s="52" t="s">
        <v>193</v>
      </c>
      <c r="C22" s="46">
        <v>87758</v>
      </c>
      <c r="D22" s="100" t="s">
        <v>192</v>
      </c>
      <c r="E22" s="100"/>
      <c r="F22" s="100"/>
      <c r="G22" s="100"/>
      <c r="H22" s="39">
        <f>[1]Memorial!E25</f>
        <v>145</v>
      </c>
      <c r="I22" s="50" t="s">
        <v>20</v>
      </c>
      <c r="J22" s="49">
        <v>51.08</v>
      </c>
      <c r="K22" s="49">
        <v>17.23</v>
      </c>
      <c r="L22" s="49">
        <f>J22+K22</f>
        <v>68.31</v>
      </c>
      <c r="M22" s="47">
        <f>ROUND(L22*H22,2)</f>
        <v>9904.9500000000007</v>
      </c>
      <c r="N22" s="48">
        <v>0.24390000000000001</v>
      </c>
      <c r="O22" s="47">
        <f>ROUND((1+N22)*H22*J22,2)</f>
        <v>9213.07</v>
      </c>
      <c r="P22" s="47">
        <f>ROUND((1+N22)*H22*K22,2)</f>
        <v>3107.7</v>
      </c>
      <c r="Q22" s="47">
        <f>ROUND(O22+P22,2)</f>
        <v>12320.77</v>
      </c>
      <c r="R22" s="28"/>
      <c r="S22" s="28"/>
      <c r="T22" s="28"/>
      <c r="U22" s="28"/>
      <c r="V22" s="28"/>
      <c r="W22" s="28"/>
      <c r="X22" s="28"/>
      <c r="Y22" s="28"/>
      <c r="Z22" s="34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</row>
    <row r="23" spans="2:44" s="32" customFormat="1" ht="31.5" customHeight="1" x14ac:dyDescent="0.25">
      <c r="B23" s="52" t="s">
        <v>191</v>
      </c>
      <c r="C23" s="46">
        <v>87251</v>
      </c>
      <c r="D23" s="101" t="s">
        <v>190</v>
      </c>
      <c r="E23" s="102"/>
      <c r="F23" s="102"/>
      <c r="G23" s="103"/>
      <c r="H23" s="39">
        <f>[1]Memorial!E23</f>
        <v>145</v>
      </c>
      <c r="I23" s="50" t="s">
        <v>20</v>
      </c>
      <c r="J23" s="49">
        <v>24.52</v>
      </c>
      <c r="K23" s="49">
        <v>6.02</v>
      </c>
      <c r="L23" s="49">
        <f>J23+K23</f>
        <v>30.54</v>
      </c>
      <c r="M23" s="47">
        <f>ROUND(L23*H23,2)</f>
        <v>4428.3</v>
      </c>
      <c r="N23" s="48">
        <v>0.24390000000000001</v>
      </c>
      <c r="O23" s="47">
        <f>ROUND((1+N23)*H23*J23,2)</f>
        <v>4422.5600000000004</v>
      </c>
      <c r="P23" s="47">
        <f>ROUND((1+N23)*H23*K23,2)</f>
        <v>1085.8</v>
      </c>
      <c r="Q23" s="47">
        <f>ROUND(O23+P23,2)</f>
        <v>5508.36</v>
      </c>
      <c r="R23" s="29"/>
      <c r="S23" s="28"/>
      <c r="T23" s="28"/>
      <c r="U23" s="28"/>
      <c r="V23" s="28"/>
      <c r="W23" s="28"/>
      <c r="X23" s="28"/>
      <c r="Y23" s="28"/>
      <c r="Z23" s="34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</row>
    <row r="24" spans="2:44" ht="20.25" customHeight="1" x14ac:dyDescent="0.25">
      <c r="B24" s="104" t="s">
        <v>189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53">
        <f>SUM(O19:O23)</f>
        <v>15386.55</v>
      </c>
      <c r="P24" s="53">
        <f>SUM(P19:P23)</f>
        <v>5347.16</v>
      </c>
      <c r="Q24" s="53">
        <f>SUM(Q19:Q23)</f>
        <v>20733.71</v>
      </c>
      <c r="R24" s="28"/>
      <c r="S24" s="28"/>
      <c r="T24" s="28"/>
      <c r="U24" s="28"/>
      <c r="V24" s="28"/>
      <c r="W24" s="28"/>
      <c r="X24" s="28"/>
      <c r="Y24" s="28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2:44" ht="20.25" customHeight="1" x14ac:dyDescent="0.25">
      <c r="B25" s="45">
        <v>4</v>
      </c>
      <c r="C25" s="44" t="s">
        <v>102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3"/>
      <c r="R25" s="28"/>
      <c r="S25" s="28"/>
      <c r="T25" s="28"/>
      <c r="U25" s="28"/>
      <c r="V25" s="28"/>
      <c r="W25" s="28"/>
      <c r="X25" s="28"/>
      <c r="Y25" s="28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2:44" s="33" customFormat="1" ht="31.5" customHeight="1" x14ac:dyDescent="0.25">
      <c r="B26" s="52" t="s">
        <v>188</v>
      </c>
      <c r="C26" s="46">
        <v>87519</v>
      </c>
      <c r="D26" s="101" t="s">
        <v>187</v>
      </c>
      <c r="E26" s="102"/>
      <c r="F26" s="102"/>
      <c r="G26" s="103"/>
      <c r="H26" s="39">
        <f>22.18+25.03+29.12+8.84</f>
        <v>85.17</v>
      </c>
      <c r="I26" s="50" t="s">
        <v>20</v>
      </c>
      <c r="J26" s="49">
        <v>28.12</v>
      </c>
      <c r="K26" s="49">
        <v>35.28</v>
      </c>
      <c r="L26" s="49">
        <f>J26+K26</f>
        <v>63.400000000000006</v>
      </c>
      <c r="M26" s="47">
        <f>ROUND(L26*H26,2)</f>
        <v>5399.78</v>
      </c>
      <c r="N26" s="48">
        <v>0.24390000000000001</v>
      </c>
      <c r="O26" s="47">
        <f>ROUND((1+N26)*H26*J26,2)</f>
        <v>2979.12</v>
      </c>
      <c r="P26" s="47">
        <f>ROUND((1+N26)*H26*K26,2)</f>
        <v>3737.67</v>
      </c>
      <c r="Q26" s="47">
        <f>ROUND(O26+P26,2)</f>
        <v>6716.79</v>
      </c>
      <c r="R26" s="29"/>
      <c r="S26" s="28"/>
      <c r="T26" s="28"/>
      <c r="U26" s="28"/>
      <c r="V26" s="28"/>
      <c r="W26" s="28"/>
      <c r="X26" s="28"/>
      <c r="Y26" s="28"/>
      <c r="Z26" s="34"/>
    </row>
    <row r="27" spans="2:44" s="33" customFormat="1" ht="21" customHeight="1" x14ac:dyDescent="0.25">
      <c r="B27" s="52" t="s">
        <v>186</v>
      </c>
      <c r="C27" s="46">
        <v>87879</v>
      </c>
      <c r="D27" s="101" t="s">
        <v>185</v>
      </c>
      <c r="E27" s="102"/>
      <c r="F27" s="102"/>
      <c r="G27" s="103"/>
      <c r="H27" s="39">
        <f>H26*2</f>
        <v>170.34</v>
      </c>
      <c r="I27" s="50" t="s">
        <v>20</v>
      </c>
      <c r="J27" s="49">
        <v>1.57</v>
      </c>
      <c r="K27" s="49">
        <v>1.49</v>
      </c>
      <c r="L27" s="49">
        <f>J27+K27</f>
        <v>3.06</v>
      </c>
      <c r="M27" s="47">
        <f>ROUND(L27*H27,2)</f>
        <v>521.24</v>
      </c>
      <c r="N27" s="48">
        <v>0.24390000000000001</v>
      </c>
      <c r="O27" s="47">
        <f>ROUND((1+N27)*H27*J27,2)</f>
        <v>332.66</v>
      </c>
      <c r="P27" s="47">
        <f>ROUND((1+N27)*H27*K27,2)</f>
        <v>315.70999999999998</v>
      </c>
      <c r="Q27" s="47">
        <f>ROUND(O27+P27,2)</f>
        <v>648.37</v>
      </c>
      <c r="R27" s="29"/>
      <c r="S27" s="28"/>
      <c r="T27" s="28"/>
      <c r="U27" s="28"/>
      <c r="V27" s="28"/>
      <c r="W27" s="28"/>
      <c r="X27" s="28"/>
      <c r="Y27" s="28"/>
      <c r="Z27" s="34"/>
    </row>
    <row r="28" spans="2:44" s="33" customFormat="1" ht="21" customHeight="1" x14ac:dyDescent="0.25">
      <c r="B28" s="52" t="s">
        <v>184</v>
      </c>
      <c r="C28" s="46">
        <v>87528</v>
      </c>
      <c r="D28" s="101" t="s">
        <v>183</v>
      </c>
      <c r="E28" s="102"/>
      <c r="F28" s="102"/>
      <c r="G28" s="103"/>
      <c r="H28" s="39">
        <f>H27</f>
        <v>170.34</v>
      </c>
      <c r="I28" s="50" t="s">
        <v>20</v>
      </c>
      <c r="J28" s="49">
        <v>15.52</v>
      </c>
      <c r="K28" s="49">
        <v>17.25</v>
      </c>
      <c r="L28" s="49">
        <f>J28+K28</f>
        <v>32.769999999999996</v>
      </c>
      <c r="M28" s="47">
        <f>ROUND(L28*H28,2)</f>
        <v>5582.04</v>
      </c>
      <c r="N28" s="48">
        <v>0.24390000000000001</v>
      </c>
      <c r="O28" s="47">
        <f>ROUND((1+N28)*H28*J28,2)</f>
        <v>3288.47</v>
      </c>
      <c r="P28" s="47">
        <f>ROUND((1+N28)*H28*K28,2)</f>
        <v>3655.03</v>
      </c>
      <c r="Q28" s="47">
        <f>ROUND(O28+P28,2)</f>
        <v>6943.5</v>
      </c>
      <c r="R28" s="29"/>
      <c r="S28" s="28"/>
      <c r="T28" s="28"/>
      <c r="U28" s="28"/>
      <c r="V28" s="28"/>
      <c r="W28" s="28"/>
      <c r="X28" s="28"/>
      <c r="Y28" s="28"/>
      <c r="Z28" s="34"/>
    </row>
    <row r="29" spans="2:44" s="32" customFormat="1" ht="31.5" customHeight="1" x14ac:dyDescent="0.25">
      <c r="B29" s="52" t="s">
        <v>182</v>
      </c>
      <c r="C29" s="46">
        <v>87272</v>
      </c>
      <c r="D29" s="101" t="s">
        <v>181</v>
      </c>
      <c r="E29" s="102"/>
      <c r="F29" s="102"/>
      <c r="G29" s="103"/>
      <c r="H29" s="39">
        <f>[1]Memorial!E28</f>
        <v>163</v>
      </c>
      <c r="I29" s="50" t="s">
        <v>20</v>
      </c>
      <c r="J29" s="49">
        <v>41.36</v>
      </c>
      <c r="K29" s="49">
        <v>21.53</v>
      </c>
      <c r="L29" s="49">
        <f>J29+K29</f>
        <v>62.89</v>
      </c>
      <c r="M29" s="47">
        <f>ROUND(L29*H29,2)</f>
        <v>10251.07</v>
      </c>
      <c r="N29" s="48">
        <v>0.24390000000000001</v>
      </c>
      <c r="O29" s="47">
        <f>ROUND((1+N29)*H29*J29,2)</f>
        <v>8385.98</v>
      </c>
      <c r="P29" s="47">
        <f>ROUND((1+N29)*H29*K29,2)</f>
        <v>4365.33</v>
      </c>
      <c r="Q29" s="47">
        <f>ROUND(O29+P29,2)</f>
        <v>12751.31</v>
      </c>
      <c r="R29" s="29"/>
      <c r="S29" s="28"/>
      <c r="T29" s="28"/>
      <c r="U29" s="28"/>
      <c r="V29" s="28"/>
      <c r="W29" s="28"/>
      <c r="X29" s="28"/>
      <c r="Y29" s="28"/>
      <c r="Z29" s="34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</row>
    <row r="30" spans="2:44" s="32" customFormat="1" ht="21" customHeight="1" x14ac:dyDescent="0.25">
      <c r="B30" s="52" t="s">
        <v>180</v>
      </c>
      <c r="C30" s="46" t="s">
        <v>179</v>
      </c>
      <c r="D30" s="101" t="s">
        <v>178</v>
      </c>
      <c r="E30" s="102"/>
      <c r="F30" s="102"/>
      <c r="G30" s="103"/>
      <c r="H30" s="39">
        <f>[1]Memorial!E32</f>
        <v>136</v>
      </c>
      <c r="I30" s="50" t="s">
        <v>23</v>
      </c>
      <c r="J30" s="49">
        <f>'[1]Composições Próprias'!I18</f>
        <v>13.345509999999999</v>
      </c>
      <c r="K30" s="49">
        <f>'[1]Composições Próprias'!J18</f>
        <v>10.521823000000001</v>
      </c>
      <c r="L30" s="49">
        <f>J30+K30</f>
        <v>23.867333000000002</v>
      </c>
      <c r="M30" s="47">
        <f>ROUND(L30*H30,2)</f>
        <v>3245.96</v>
      </c>
      <c r="N30" s="48">
        <v>0.24390000000000001</v>
      </c>
      <c r="O30" s="47">
        <f>ROUND((1+N30)*H30*J30,2)</f>
        <v>2257.67</v>
      </c>
      <c r="P30" s="47">
        <f>ROUND((1+N30)*H30*K30,2)</f>
        <v>1779.98</v>
      </c>
      <c r="Q30" s="47">
        <f>ROUND(O30+P30,2)</f>
        <v>4037.65</v>
      </c>
      <c r="R30" s="29"/>
      <c r="S30" s="28"/>
      <c r="T30" s="28"/>
      <c r="U30" s="28"/>
      <c r="V30" s="28"/>
      <c r="W30" s="28"/>
      <c r="X30" s="28"/>
      <c r="Y30" s="28"/>
      <c r="Z30" s="34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</row>
    <row r="31" spans="2:44" ht="20.25" customHeight="1" x14ac:dyDescent="0.25">
      <c r="B31" s="104" t="s">
        <v>177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53">
        <f>SUM(O26:O30)</f>
        <v>17243.900000000001</v>
      </c>
      <c r="P31" s="53">
        <f>SUM(P26:P30)</f>
        <v>13853.72</v>
      </c>
      <c r="Q31" s="53">
        <f>SUM(Q26:Q30)</f>
        <v>31097.620000000003</v>
      </c>
      <c r="R31" s="28"/>
      <c r="S31" s="28"/>
      <c r="T31" s="28"/>
      <c r="U31" s="28"/>
      <c r="V31" s="28"/>
      <c r="W31" s="28"/>
      <c r="X31" s="28"/>
      <c r="Y31" s="28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2:44" ht="20.25" customHeight="1" x14ac:dyDescent="0.25">
      <c r="B32" s="45">
        <v>5</v>
      </c>
      <c r="C32" s="44" t="s">
        <v>176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3"/>
      <c r="R32" s="28"/>
      <c r="S32" s="28"/>
      <c r="T32" s="28"/>
      <c r="U32" s="28"/>
      <c r="V32" s="28"/>
      <c r="W32" s="28"/>
      <c r="X32" s="28"/>
      <c r="Y32" s="28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2:44" s="32" customFormat="1" ht="31.5" customHeight="1" x14ac:dyDescent="0.25">
      <c r="B33" s="52" t="s">
        <v>175</v>
      </c>
      <c r="C33" s="46">
        <v>98556</v>
      </c>
      <c r="D33" s="100" t="s">
        <v>174</v>
      </c>
      <c r="E33" s="100"/>
      <c r="F33" s="100"/>
      <c r="G33" s="100"/>
      <c r="H33" s="39">
        <f>[1]Memorial!E23</f>
        <v>145</v>
      </c>
      <c r="I33" s="50" t="s">
        <v>20</v>
      </c>
      <c r="J33" s="49">
        <v>20.3</v>
      </c>
      <c r="K33" s="49">
        <v>17.239999999999998</v>
      </c>
      <c r="L33" s="49">
        <f>J33+K33</f>
        <v>37.54</v>
      </c>
      <c r="M33" s="47">
        <f>ROUND(L33*H33,2)</f>
        <v>5443.3</v>
      </c>
      <c r="N33" s="48">
        <v>0.24390000000000001</v>
      </c>
      <c r="O33" s="47">
        <f>ROUND((1+N33)*H33*J33,2)</f>
        <v>3661.42</v>
      </c>
      <c r="P33" s="47">
        <f>ROUND((1+N33)*H33*K33,2)</f>
        <v>3109.5</v>
      </c>
      <c r="Q33" s="47">
        <f>ROUND(O33+P33,2)</f>
        <v>6770.92</v>
      </c>
      <c r="R33" s="28"/>
      <c r="S33" s="28"/>
      <c r="T33" s="28"/>
      <c r="U33" s="28"/>
      <c r="V33" s="28"/>
      <c r="W33" s="28"/>
      <c r="X33" s="28"/>
      <c r="Y33" s="28"/>
      <c r="Z33" s="34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</row>
    <row r="34" spans="2:44" s="32" customFormat="1" ht="30.75" customHeight="1" x14ac:dyDescent="0.25">
      <c r="B34" s="52" t="s">
        <v>173</v>
      </c>
      <c r="C34" s="46">
        <v>98554</v>
      </c>
      <c r="D34" s="101" t="s">
        <v>172</v>
      </c>
      <c r="E34" s="102"/>
      <c r="F34" s="102"/>
      <c r="G34" s="103"/>
      <c r="H34" s="39">
        <f>[1]Memorial!E35</f>
        <v>145</v>
      </c>
      <c r="I34" s="50" t="s">
        <v>20</v>
      </c>
      <c r="J34" s="49">
        <v>22.42</v>
      </c>
      <c r="K34" s="47">
        <v>11.32</v>
      </c>
      <c r="L34" s="49">
        <f>J34+K34</f>
        <v>33.74</v>
      </c>
      <c r="M34" s="47">
        <f>ROUND(L34*H34,2)</f>
        <v>4892.3</v>
      </c>
      <c r="N34" s="48">
        <v>0.24390000000000001</v>
      </c>
      <c r="O34" s="47">
        <f>ROUND((1+N34)*H34*J34,2)</f>
        <v>4043.79</v>
      </c>
      <c r="P34" s="47">
        <f>ROUND((1+N34)*H34*K34,2)</f>
        <v>2041.74</v>
      </c>
      <c r="Q34" s="47">
        <f>ROUND(O34+P34,2)</f>
        <v>6085.53</v>
      </c>
      <c r="R34" s="29"/>
      <c r="S34" s="28"/>
      <c r="T34" s="28"/>
      <c r="U34" s="28"/>
      <c r="V34" s="28"/>
      <c r="W34" s="28"/>
      <c r="X34" s="28"/>
      <c r="Y34" s="28"/>
      <c r="Z34" s="34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</row>
    <row r="35" spans="2:44" ht="20.25" customHeight="1" x14ac:dyDescent="0.25">
      <c r="B35" s="104" t="s">
        <v>171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53">
        <f>SUM(O33:O34)</f>
        <v>7705.21</v>
      </c>
      <c r="P35" s="53">
        <f>SUM(P33:P34)</f>
        <v>5151.24</v>
      </c>
      <c r="Q35" s="53">
        <f>SUM(Q33:Q34)</f>
        <v>12856.45</v>
      </c>
    </row>
    <row r="36" spans="2:44" ht="20.25" customHeight="1" x14ac:dyDescent="0.25">
      <c r="B36" s="45">
        <v>6</v>
      </c>
      <c r="C36" s="44" t="s">
        <v>170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3"/>
      <c r="R36" s="28"/>
      <c r="S36" s="28"/>
      <c r="T36" s="28"/>
      <c r="U36" s="28"/>
      <c r="V36" s="28"/>
      <c r="W36" s="28"/>
      <c r="X36" s="28"/>
      <c r="Y36" s="28"/>
      <c r="Z36" s="42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2:44" s="32" customFormat="1" ht="29.25" customHeight="1" x14ac:dyDescent="0.25">
      <c r="B37" s="52" t="s">
        <v>169</v>
      </c>
      <c r="C37" s="46">
        <v>91795</v>
      </c>
      <c r="D37" s="101" t="s">
        <v>168</v>
      </c>
      <c r="E37" s="102"/>
      <c r="F37" s="102"/>
      <c r="G37" s="103"/>
      <c r="H37" s="39">
        <v>10</v>
      </c>
      <c r="I37" s="50" t="s">
        <v>23</v>
      </c>
      <c r="J37" s="49">
        <v>29.73</v>
      </c>
      <c r="K37" s="49">
        <v>18.350000000000001</v>
      </c>
      <c r="L37" s="49">
        <f t="shared" ref="L37:L42" si="0">J37+K37</f>
        <v>48.08</v>
      </c>
      <c r="M37" s="47">
        <f t="shared" ref="M37:M42" si="1">ROUND(L37*H37,2)</f>
        <v>480.8</v>
      </c>
      <c r="N37" s="48">
        <v>0.24390000000000001</v>
      </c>
      <c r="O37" s="47">
        <f t="shared" ref="O37:O42" si="2">ROUND((1+N37)*H37*J37,2)</f>
        <v>369.81</v>
      </c>
      <c r="P37" s="47">
        <f t="shared" ref="P37:P42" si="3">ROUND((1+N37)*H37*K37,2)</f>
        <v>228.26</v>
      </c>
      <c r="Q37" s="47">
        <f t="shared" ref="Q37:Q42" si="4">ROUND(O37+P37,2)</f>
        <v>598.07000000000005</v>
      </c>
      <c r="R37" s="29"/>
      <c r="S37" s="28"/>
      <c r="T37" s="28"/>
      <c r="U37" s="28"/>
      <c r="V37" s="28"/>
      <c r="W37" s="28"/>
      <c r="X37" s="28"/>
      <c r="Y37" s="28"/>
      <c r="Z37" s="34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</row>
    <row r="38" spans="2:44" s="32" customFormat="1" ht="25.5" customHeight="1" x14ac:dyDescent="0.25">
      <c r="B38" s="52" t="s">
        <v>167</v>
      </c>
      <c r="C38" s="46">
        <v>91793</v>
      </c>
      <c r="D38" s="101" t="s">
        <v>166</v>
      </c>
      <c r="E38" s="102"/>
      <c r="F38" s="102"/>
      <c r="G38" s="103"/>
      <c r="H38" s="39">
        <v>10</v>
      </c>
      <c r="I38" s="50" t="s">
        <v>23</v>
      </c>
      <c r="J38" s="49">
        <v>31.91</v>
      </c>
      <c r="K38" s="49">
        <v>31.1</v>
      </c>
      <c r="L38" s="49">
        <f t="shared" si="0"/>
        <v>63.010000000000005</v>
      </c>
      <c r="M38" s="47">
        <f t="shared" si="1"/>
        <v>630.1</v>
      </c>
      <c r="N38" s="48">
        <v>0.24390000000000001</v>
      </c>
      <c r="O38" s="47">
        <f t="shared" si="2"/>
        <v>396.93</v>
      </c>
      <c r="P38" s="47">
        <f t="shared" si="3"/>
        <v>386.85</v>
      </c>
      <c r="Q38" s="47">
        <f t="shared" si="4"/>
        <v>783.78</v>
      </c>
      <c r="R38" s="29"/>
      <c r="S38" s="28"/>
      <c r="T38" s="28"/>
      <c r="U38" s="28"/>
      <c r="V38" s="28"/>
      <c r="W38" s="28"/>
      <c r="X38" s="28"/>
      <c r="Y38" s="28"/>
      <c r="Z38" s="34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</row>
    <row r="39" spans="2:44" s="32" customFormat="1" ht="33" customHeight="1" x14ac:dyDescent="0.25">
      <c r="B39" s="52" t="s">
        <v>165</v>
      </c>
      <c r="C39" s="46">
        <v>89356</v>
      </c>
      <c r="D39" s="101" t="s">
        <v>164</v>
      </c>
      <c r="E39" s="102"/>
      <c r="F39" s="102"/>
      <c r="G39" s="103"/>
      <c r="H39" s="39">
        <v>25</v>
      </c>
      <c r="I39" s="50" t="s">
        <v>23</v>
      </c>
      <c r="J39" s="49">
        <v>5.78</v>
      </c>
      <c r="K39" s="49">
        <v>10.26</v>
      </c>
      <c r="L39" s="49">
        <f t="shared" si="0"/>
        <v>16.04</v>
      </c>
      <c r="M39" s="47">
        <f t="shared" si="1"/>
        <v>401</v>
      </c>
      <c r="N39" s="48">
        <v>0.24390000000000001</v>
      </c>
      <c r="O39" s="47">
        <f t="shared" si="2"/>
        <v>179.74</v>
      </c>
      <c r="P39" s="47">
        <f t="shared" si="3"/>
        <v>319.06</v>
      </c>
      <c r="Q39" s="47">
        <f t="shared" si="4"/>
        <v>498.8</v>
      </c>
      <c r="R39" s="29"/>
      <c r="S39" s="28"/>
      <c r="T39" s="28"/>
      <c r="U39" s="28"/>
      <c r="V39" s="28"/>
      <c r="W39" s="28"/>
      <c r="X39" s="28"/>
      <c r="Y39" s="28"/>
      <c r="Z39" s="34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2:44" s="32" customFormat="1" ht="18.75" customHeight="1" x14ac:dyDescent="0.25">
      <c r="B40" s="52" t="s">
        <v>163</v>
      </c>
      <c r="C40" s="46" t="s">
        <v>162</v>
      </c>
      <c r="D40" s="101" t="s">
        <v>161</v>
      </c>
      <c r="E40" s="102"/>
      <c r="F40" s="102"/>
      <c r="G40" s="103"/>
      <c r="H40" s="39">
        <f>[1]Memorial!E42</f>
        <v>14</v>
      </c>
      <c r="I40" s="50" t="s">
        <v>32</v>
      </c>
      <c r="J40" s="49">
        <f>'[1]Composições Próprias'!I29</f>
        <v>31.736879999999999</v>
      </c>
      <c r="K40" s="49">
        <f>'[1]Composições Próprias'!J29</f>
        <v>23.393647000000001</v>
      </c>
      <c r="L40" s="49">
        <f t="shared" si="0"/>
        <v>55.130527000000001</v>
      </c>
      <c r="M40" s="47">
        <f t="shared" si="1"/>
        <v>771.83</v>
      </c>
      <c r="N40" s="48">
        <v>0.24390000000000001</v>
      </c>
      <c r="O40" s="47">
        <f t="shared" si="2"/>
        <v>552.69000000000005</v>
      </c>
      <c r="P40" s="47">
        <f t="shared" si="3"/>
        <v>407.39</v>
      </c>
      <c r="Q40" s="47">
        <f t="shared" si="4"/>
        <v>960.08</v>
      </c>
      <c r="R40" s="29"/>
      <c r="S40" s="28"/>
      <c r="T40" s="28"/>
      <c r="U40" s="28"/>
      <c r="V40" s="28"/>
      <c r="W40" s="28"/>
      <c r="X40" s="28"/>
      <c r="Y40" s="28"/>
      <c r="Z40" s="34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2:44" s="32" customFormat="1" ht="18.75" customHeight="1" x14ac:dyDescent="0.25">
      <c r="B41" s="52" t="s">
        <v>160</v>
      </c>
      <c r="C41" s="51" t="s">
        <v>159</v>
      </c>
      <c r="D41" s="101" t="s">
        <v>158</v>
      </c>
      <c r="E41" s="102"/>
      <c r="F41" s="102"/>
      <c r="G41" s="103"/>
      <c r="H41" s="39">
        <f>[1]Memorial!E44</f>
        <v>7</v>
      </c>
      <c r="I41" s="50" t="s">
        <v>32</v>
      </c>
      <c r="J41" s="58">
        <f>'[1]Composições Próprias'!I39</f>
        <v>52.926180000000002</v>
      </c>
      <c r="K41" s="58">
        <f>'[1]Composições Próprias'!J39</f>
        <v>27.895699</v>
      </c>
      <c r="L41" s="49">
        <f t="shared" si="0"/>
        <v>80.821878999999996</v>
      </c>
      <c r="M41" s="47">
        <f t="shared" si="1"/>
        <v>565.75</v>
      </c>
      <c r="N41" s="48">
        <v>0.24390000000000001</v>
      </c>
      <c r="O41" s="47">
        <f t="shared" si="2"/>
        <v>460.84</v>
      </c>
      <c r="P41" s="47">
        <f t="shared" si="3"/>
        <v>242.9</v>
      </c>
      <c r="Q41" s="47">
        <f t="shared" si="4"/>
        <v>703.74</v>
      </c>
      <c r="R41" s="28"/>
      <c r="S41" s="28"/>
      <c r="T41" s="28"/>
      <c r="U41" s="28"/>
      <c r="V41" s="28"/>
      <c r="W41" s="28"/>
      <c r="X41" s="28"/>
      <c r="Y41" s="28"/>
      <c r="Z41" s="34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</row>
    <row r="42" spans="2:44" s="32" customFormat="1" ht="18.75" customHeight="1" x14ac:dyDescent="0.25">
      <c r="B42" s="52" t="s">
        <v>157</v>
      </c>
      <c r="C42" s="51">
        <v>88495</v>
      </c>
      <c r="D42" s="101" t="s">
        <v>156</v>
      </c>
      <c r="E42" s="102"/>
      <c r="F42" s="102"/>
      <c r="G42" s="103"/>
      <c r="H42" s="39">
        <f>[1]Memorial!E46</f>
        <v>6</v>
      </c>
      <c r="I42" s="50" t="s">
        <v>32</v>
      </c>
      <c r="J42" s="58">
        <v>7.8</v>
      </c>
      <c r="K42" s="58">
        <v>0.95</v>
      </c>
      <c r="L42" s="49">
        <f t="shared" si="0"/>
        <v>8.75</v>
      </c>
      <c r="M42" s="47">
        <f t="shared" si="1"/>
        <v>52.5</v>
      </c>
      <c r="N42" s="48">
        <v>0.24390000000000001</v>
      </c>
      <c r="O42" s="47">
        <f t="shared" si="2"/>
        <v>58.21</v>
      </c>
      <c r="P42" s="47">
        <f t="shared" si="3"/>
        <v>7.09</v>
      </c>
      <c r="Q42" s="47">
        <f t="shared" si="4"/>
        <v>65.3</v>
      </c>
      <c r="R42" s="28"/>
      <c r="S42" s="28"/>
      <c r="T42" s="28"/>
      <c r="U42" s="28"/>
      <c r="V42" s="28"/>
      <c r="W42" s="28"/>
      <c r="X42" s="28"/>
      <c r="Y42" s="28"/>
      <c r="Z42" s="34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</row>
    <row r="43" spans="2:44" ht="20.25" customHeight="1" x14ac:dyDescent="0.25">
      <c r="B43" s="104" t="s">
        <v>155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53">
        <f>SUM(O37:O42)</f>
        <v>2018.22</v>
      </c>
      <c r="P43" s="53">
        <f>SUM(P37:P42)</f>
        <v>1591.55</v>
      </c>
      <c r="Q43" s="53">
        <f>SUM(Q37:Q42)</f>
        <v>3609.7700000000004</v>
      </c>
    </row>
    <row r="44" spans="2:44" ht="20.25" customHeight="1" x14ac:dyDescent="0.25">
      <c r="B44" s="45">
        <v>7</v>
      </c>
      <c r="C44" s="44" t="s">
        <v>30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3"/>
      <c r="R44" s="28"/>
      <c r="S44" s="28"/>
      <c r="T44" s="28"/>
      <c r="U44" s="28"/>
      <c r="V44" s="28"/>
      <c r="W44" s="28"/>
      <c r="X44" s="28"/>
      <c r="Y44" s="28"/>
      <c r="Z44" s="42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2:44" s="32" customFormat="1" ht="27" customHeight="1" x14ac:dyDescent="0.25">
      <c r="B45" s="52" t="s">
        <v>154</v>
      </c>
      <c r="C45" s="51">
        <v>90822</v>
      </c>
      <c r="D45" s="101" t="s">
        <v>153</v>
      </c>
      <c r="E45" s="102"/>
      <c r="F45" s="102"/>
      <c r="G45" s="103"/>
      <c r="H45" s="39">
        <f>'[1]Qntativo louças e portas'!J16</f>
        <v>8</v>
      </c>
      <c r="I45" s="50" t="s">
        <v>32</v>
      </c>
      <c r="J45" s="58">
        <v>494.43</v>
      </c>
      <c r="K45" s="58">
        <v>143.09</v>
      </c>
      <c r="L45" s="49">
        <f>J45+K45</f>
        <v>637.52</v>
      </c>
      <c r="M45" s="47">
        <f>ROUND(L45*H45,2)</f>
        <v>5100.16</v>
      </c>
      <c r="N45" s="48">
        <v>0.24390000000000001</v>
      </c>
      <c r="O45" s="47">
        <f>ROUND((1+N45)*H45*J45,2)</f>
        <v>4920.17</v>
      </c>
      <c r="P45" s="47">
        <f>ROUND((1+N45)*H45*K45,2)</f>
        <v>1423.92</v>
      </c>
      <c r="Q45" s="47">
        <f>ROUND(O45+P45,2)</f>
        <v>6344.09</v>
      </c>
      <c r="R45" s="28"/>
      <c r="S45" s="28"/>
      <c r="T45" s="28"/>
      <c r="U45" s="28"/>
      <c r="V45" s="28"/>
      <c r="W45" s="28"/>
      <c r="X45" s="28"/>
      <c r="Y45" s="28"/>
      <c r="Z45" s="34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</row>
    <row r="46" spans="2:44" s="32" customFormat="1" ht="45" customHeight="1" x14ac:dyDescent="0.25">
      <c r="B46" s="52" t="s">
        <v>152</v>
      </c>
      <c r="C46" s="46">
        <v>91320</v>
      </c>
      <c r="D46" s="100" t="s">
        <v>151</v>
      </c>
      <c r="E46" s="100"/>
      <c r="F46" s="100"/>
      <c r="G46" s="100"/>
      <c r="H46" s="39">
        <f>[1]Memorial!E51</f>
        <v>2</v>
      </c>
      <c r="I46" s="50" t="s">
        <v>32</v>
      </c>
      <c r="J46" s="49">
        <v>502.45</v>
      </c>
      <c r="K46" s="49">
        <v>143.09</v>
      </c>
      <c r="L46" s="49">
        <f>J46+K46</f>
        <v>645.54</v>
      </c>
      <c r="M46" s="47">
        <f>ROUND(L46*H46,2)</f>
        <v>1291.08</v>
      </c>
      <c r="N46" s="48">
        <v>0.24390000000000001</v>
      </c>
      <c r="O46" s="47">
        <f>ROUND((1+N46)*H46*J46,2)</f>
        <v>1250</v>
      </c>
      <c r="P46" s="47">
        <f>ROUND((1+N46)*H46*K46,2)</f>
        <v>355.98</v>
      </c>
      <c r="Q46" s="47">
        <f>ROUND(O46+P46,2)</f>
        <v>1605.98</v>
      </c>
      <c r="R46" s="28"/>
      <c r="S46" s="28"/>
      <c r="T46" s="28"/>
      <c r="U46" s="28"/>
      <c r="V46" s="28"/>
      <c r="W46" s="28"/>
      <c r="X46" s="28"/>
      <c r="Y46" s="28"/>
      <c r="Z46" s="34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</row>
    <row r="47" spans="2:44" s="33" customFormat="1" ht="29.25" customHeight="1" x14ac:dyDescent="0.25">
      <c r="B47" s="52" t="s">
        <v>150</v>
      </c>
      <c r="C47" s="51" t="s">
        <v>149</v>
      </c>
      <c r="D47" s="101" t="s">
        <v>148</v>
      </c>
      <c r="E47" s="102"/>
      <c r="F47" s="102"/>
      <c r="G47" s="103"/>
      <c r="H47" s="39">
        <f>[1]Memorial!E53</f>
        <v>11</v>
      </c>
      <c r="I47" s="49" t="s">
        <v>32</v>
      </c>
      <c r="J47" s="49">
        <f>'[1]Composições Próprias'!I50</f>
        <v>432.68</v>
      </c>
      <c r="K47" s="49">
        <f>'[1]Composições Próprias'!J50</f>
        <v>12.762230000000002</v>
      </c>
      <c r="L47" s="49">
        <f>J47+K47</f>
        <v>445.44223</v>
      </c>
      <c r="M47" s="47">
        <f>ROUND(L47*H47,2)</f>
        <v>4899.8599999999997</v>
      </c>
      <c r="N47" s="48">
        <v>0.24390000000000001</v>
      </c>
      <c r="O47" s="47">
        <f>ROUND((1+N47)*H47*J47,2)</f>
        <v>5920.32</v>
      </c>
      <c r="P47" s="47">
        <f>ROUND((1+N47)*H47*K47,2)</f>
        <v>174.62</v>
      </c>
      <c r="Q47" s="47">
        <f>ROUND(O47+P47,2)</f>
        <v>6094.94</v>
      </c>
      <c r="R47" s="28"/>
      <c r="S47" s="28"/>
      <c r="T47" s="28"/>
      <c r="U47" s="28"/>
      <c r="V47" s="28"/>
      <c r="W47" s="28"/>
      <c r="X47" s="28"/>
      <c r="Y47" s="28"/>
      <c r="Z47" s="34"/>
    </row>
    <row r="48" spans="2:44" ht="20.25" customHeight="1" x14ac:dyDescent="0.25">
      <c r="B48" s="104" t="s">
        <v>147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53">
        <f>SUM(O45:O47)</f>
        <v>12090.49</v>
      </c>
      <c r="P48" s="53">
        <f>SUM(P45:P47)</f>
        <v>1954.52</v>
      </c>
      <c r="Q48" s="53">
        <f>SUM(Q45:Q47)</f>
        <v>14045.009999999998</v>
      </c>
    </row>
    <row r="49" spans="2:44" ht="20.25" customHeight="1" x14ac:dyDescent="0.25">
      <c r="B49" s="121" t="s">
        <v>146</v>
      </c>
      <c r="C49" s="122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6"/>
      <c r="R49" s="28"/>
      <c r="S49" s="28"/>
      <c r="T49" s="28"/>
      <c r="U49" s="28"/>
      <c r="V49" s="28"/>
      <c r="W49" s="28"/>
      <c r="X49" s="28"/>
      <c r="Y49" s="28"/>
      <c r="Z49" s="42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2:44" ht="20.25" customHeight="1" x14ac:dyDescent="0.25">
      <c r="B50" s="45">
        <v>8</v>
      </c>
      <c r="C50" s="44" t="s">
        <v>145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3"/>
      <c r="R50" s="28"/>
      <c r="S50" s="28"/>
      <c r="T50" s="28"/>
      <c r="U50" s="28"/>
      <c r="V50" s="28"/>
      <c r="W50" s="28"/>
      <c r="X50" s="28"/>
      <c r="Y50" s="28"/>
      <c r="Z50" s="42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2:44" s="32" customFormat="1" ht="18.75" customHeight="1" x14ac:dyDescent="0.25">
      <c r="B51" s="52" t="s">
        <v>144</v>
      </c>
      <c r="C51" s="51">
        <v>97624</v>
      </c>
      <c r="D51" s="101" t="s">
        <v>143</v>
      </c>
      <c r="E51" s="102"/>
      <c r="F51" s="102"/>
      <c r="G51" s="103"/>
      <c r="H51" s="39">
        <f>[1]Memorial!E57</f>
        <v>0.76</v>
      </c>
      <c r="I51" s="50" t="s">
        <v>13</v>
      </c>
      <c r="J51" s="49">
        <v>18.71</v>
      </c>
      <c r="K51" s="49">
        <v>61.89</v>
      </c>
      <c r="L51" s="49">
        <f>J51+K51</f>
        <v>80.599999999999994</v>
      </c>
      <c r="M51" s="47">
        <f>ROUND(L51*H51,2)</f>
        <v>61.26</v>
      </c>
      <c r="N51" s="48">
        <v>0.24390000000000001</v>
      </c>
      <c r="O51" s="47">
        <f>ROUND((1+N51)*H51*J51,2)</f>
        <v>17.690000000000001</v>
      </c>
      <c r="P51" s="47">
        <f>ROUND((1+N51)*H51*K51,2)</f>
        <v>58.51</v>
      </c>
      <c r="Q51" s="47">
        <f>ROUND(O51+P51,2)</f>
        <v>76.2</v>
      </c>
      <c r="R51" s="28"/>
      <c r="S51" s="28"/>
      <c r="T51" s="28"/>
      <c r="U51" s="28"/>
      <c r="V51" s="28"/>
      <c r="W51" s="28"/>
      <c r="X51" s="28"/>
      <c r="Y51" s="28"/>
      <c r="Z51" s="34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</row>
    <row r="52" spans="2:44" s="32" customFormat="1" ht="18.75" customHeight="1" x14ac:dyDescent="0.25">
      <c r="B52" s="52" t="s">
        <v>142</v>
      </c>
      <c r="C52" s="46">
        <v>97633</v>
      </c>
      <c r="D52" s="101" t="s">
        <v>141</v>
      </c>
      <c r="E52" s="102"/>
      <c r="F52" s="102"/>
      <c r="G52" s="103"/>
      <c r="H52" s="39">
        <f>[1]Memorial!E59</f>
        <v>88.78</v>
      </c>
      <c r="I52" s="50" t="s">
        <v>20</v>
      </c>
      <c r="J52" s="49">
        <v>3.77</v>
      </c>
      <c r="K52" s="49">
        <v>13.18</v>
      </c>
      <c r="L52" s="49">
        <f>J52+K52</f>
        <v>16.95</v>
      </c>
      <c r="M52" s="47">
        <f>ROUND(L52*H52,2)</f>
        <v>1504.82</v>
      </c>
      <c r="N52" s="48">
        <v>0.24390000000000001</v>
      </c>
      <c r="O52" s="47">
        <f>ROUND((1+N52)*H52*J52,2)</f>
        <v>416.33</v>
      </c>
      <c r="P52" s="47">
        <f>ROUND((1+N52)*H52*K52,2)</f>
        <v>1455.51</v>
      </c>
      <c r="Q52" s="47">
        <f>ROUND(O52+P52,2)</f>
        <v>1871.84</v>
      </c>
      <c r="R52" s="28"/>
      <c r="S52" s="28"/>
      <c r="T52" s="28"/>
      <c r="U52" s="28"/>
      <c r="V52" s="28"/>
      <c r="W52" s="28"/>
      <c r="X52" s="28"/>
      <c r="Y52" s="28"/>
      <c r="Z52" s="34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</row>
    <row r="53" spans="2:44" s="32" customFormat="1" ht="23.25" customHeight="1" x14ac:dyDescent="0.25">
      <c r="B53" s="52" t="s">
        <v>140</v>
      </c>
      <c r="C53" s="46">
        <v>97647</v>
      </c>
      <c r="D53" s="101" t="s">
        <v>139</v>
      </c>
      <c r="E53" s="102"/>
      <c r="F53" s="102"/>
      <c r="G53" s="103"/>
      <c r="H53" s="39">
        <f>[1]Memorial!E61</f>
        <v>76</v>
      </c>
      <c r="I53" s="50" t="s">
        <v>20</v>
      </c>
      <c r="J53" s="49">
        <v>0.53</v>
      </c>
      <c r="K53" s="49">
        <v>2.06</v>
      </c>
      <c r="L53" s="49">
        <f>J53+K53</f>
        <v>2.59</v>
      </c>
      <c r="M53" s="47">
        <f>ROUND(L53*H53,2)</f>
        <v>196.84</v>
      </c>
      <c r="N53" s="48">
        <v>0.24390000000000001</v>
      </c>
      <c r="O53" s="47">
        <f>ROUND((1+N53)*H53*J53,2)</f>
        <v>50.1</v>
      </c>
      <c r="P53" s="47">
        <f>ROUND((1+N53)*H53*K53,2)</f>
        <v>194.74</v>
      </c>
      <c r="Q53" s="47">
        <f>ROUND(O53+P53,2)</f>
        <v>244.84</v>
      </c>
      <c r="R53" s="28"/>
      <c r="S53" s="28"/>
      <c r="T53" s="28"/>
      <c r="U53" s="28"/>
      <c r="V53" s="28"/>
      <c r="W53" s="28"/>
      <c r="X53" s="28"/>
      <c r="Y53" s="28"/>
      <c r="Z53" s="34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</row>
    <row r="54" spans="2:44" ht="20.25" customHeight="1" x14ac:dyDescent="0.25">
      <c r="B54" s="104" t="s">
        <v>138</v>
      </c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53">
        <f>SUM(O51:O53)</f>
        <v>484.12</v>
      </c>
      <c r="P54" s="53">
        <f>SUM(P51:P53)</f>
        <v>1708.76</v>
      </c>
      <c r="Q54" s="53">
        <f>SUM(Q51:Q53)</f>
        <v>2192.88</v>
      </c>
    </row>
    <row r="55" spans="2:44" ht="20.25" customHeight="1" x14ac:dyDescent="0.25">
      <c r="B55" s="45">
        <v>9</v>
      </c>
      <c r="C55" s="44" t="s">
        <v>137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3"/>
      <c r="R55" s="28"/>
      <c r="S55" s="28"/>
      <c r="T55" s="28"/>
      <c r="U55" s="28"/>
      <c r="V55" s="28"/>
      <c r="W55" s="28"/>
      <c r="X55" s="28"/>
      <c r="Y55" s="28"/>
      <c r="Z55" s="42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2:44" s="32" customFormat="1" ht="45.75" customHeight="1" x14ac:dyDescent="0.25">
      <c r="B56" s="52" t="s">
        <v>136</v>
      </c>
      <c r="C56" s="55">
        <v>100896</v>
      </c>
      <c r="D56" s="101" t="s">
        <v>135</v>
      </c>
      <c r="E56" s="102"/>
      <c r="F56" s="102"/>
      <c r="G56" s="103"/>
      <c r="H56" s="39">
        <f>[1]Memorial!E64</f>
        <v>24</v>
      </c>
      <c r="I56" s="50" t="s">
        <v>23</v>
      </c>
      <c r="J56" s="49">
        <v>25.04</v>
      </c>
      <c r="K56" s="49">
        <v>5.58</v>
      </c>
      <c r="L56" s="49">
        <f t="shared" ref="L56:L62" si="5">J56+K56</f>
        <v>30.619999999999997</v>
      </c>
      <c r="M56" s="47">
        <f t="shared" ref="M56:M62" si="6">ROUND(L56*H56,2)</f>
        <v>734.88</v>
      </c>
      <c r="N56" s="48">
        <v>0.24390000000000001</v>
      </c>
      <c r="O56" s="47">
        <f t="shared" ref="O56:O62" si="7">ROUND((1+N56)*H56*J56,2)</f>
        <v>747.53</v>
      </c>
      <c r="P56" s="47">
        <f t="shared" ref="P56:P62" si="8">ROUND((1+N56)*H56*K56,2)</f>
        <v>166.58</v>
      </c>
      <c r="Q56" s="47">
        <f t="shared" ref="Q56:Q62" si="9">ROUND(O56+P56,2)</f>
        <v>914.11</v>
      </c>
      <c r="R56" s="28"/>
      <c r="S56" s="28"/>
      <c r="T56" s="28"/>
      <c r="U56" s="28"/>
      <c r="V56" s="28"/>
      <c r="W56" s="28"/>
      <c r="X56" s="28"/>
      <c r="Y56" s="28"/>
      <c r="Z56" s="34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</row>
    <row r="57" spans="2:44" s="32" customFormat="1" ht="21" customHeight="1" x14ac:dyDescent="0.25">
      <c r="B57" s="52" t="s">
        <v>134</v>
      </c>
      <c r="C57" s="55">
        <v>96523</v>
      </c>
      <c r="D57" s="101" t="s">
        <v>133</v>
      </c>
      <c r="E57" s="102"/>
      <c r="F57" s="102"/>
      <c r="G57" s="103"/>
      <c r="H57" s="39">
        <f>[1]Memorial!E66</f>
        <v>0.24000000000000005</v>
      </c>
      <c r="I57" s="50" t="s">
        <v>13</v>
      </c>
      <c r="J57" s="49">
        <v>16.61</v>
      </c>
      <c r="K57" s="49">
        <v>57.55</v>
      </c>
      <c r="L57" s="49">
        <f t="shared" si="5"/>
        <v>74.16</v>
      </c>
      <c r="M57" s="47">
        <f t="shared" si="6"/>
        <v>17.8</v>
      </c>
      <c r="N57" s="48">
        <v>0.24390000000000001</v>
      </c>
      <c r="O57" s="47">
        <f t="shared" si="7"/>
        <v>4.96</v>
      </c>
      <c r="P57" s="47">
        <f t="shared" si="8"/>
        <v>17.18</v>
      </c>
      <c r="Q57" s="47">
        <f t="shared" si="9"/>
        <v>22.14</v>
      </c>
      <c r="R57" s="28"/>
      <c r="S57" s="28"/>
      <c r="T57" s="28"/>
      <c r="U57" s="28"/>
      <c r="V57" s="28"/>
      <c r="W57" s="28"/>
      <c r="X57" s="28"/>
      <c r="Y57" s="28"/>
      <c r="Z57" s="34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</row>
    <row r="58" spans="2:44" s="32" customFormat="1" ht="21" customHeight="1" x14ac:dyDescent="0.25">
      <c r="B58" s="52" t="s">
        <v>132</v>
      </c>
      <c r="C58" s="55">
        <v>96527</v>
      </c>
      <c r="D58" s="101" t="s">
        <v>131</v>
      </c>
      <c r="E58" s="102"/>
      <c r="F58" s="102"/>
      <c r="G58" s="103"/>
      <c r="H58" s="39">
        <f>[1]Memorial!E68</f>
        <v>1.6559999999999999</v>
      </c>
      <c r="I58" s="50" t="s">
        <v>13</v>
      </c>
      <c r="J58" s="49">
        <v>21.93</v>
      </c>
      <c r="K58" s="49">
        <v>75.540000000000006</v>
      </c>
      <c r="L58" s="49">
        <f t="shared" si="5"/>
        <v>97.47</v>
      </c>
      <c r="M58" s="47">
        <f t="shared" si="6"/>
        <v>161.41</v>
      </c>
      <c r="N58" s="48">
        <v>0.24390000000000001</v>
      </c>
      <c r="O58" s="47">
        <f t="shared" si="7"/>
        <v>45.17</v>
      </c>
      <c r="P58" s="47">
        <f t="shared" si="8"/>
        <v>155.6</v>
      </c>
      <c r="Q58" s="47">
        <f t="shared" si="9"/>
        <v>200.77</v>
      </c>
      <c r="R58" s="28"/>
      <c r="S58" s="28"/>
      <c r="T58" s="28"/>
      <c r="U58" s="28"/>
      <c r="V58" s="28"/>
      <c r="W58" s="28"/>
      <c r="X58" s="28"/>
      <c r="Y58" s="28"/>
      <c r="Z58" s="34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</row>
    <row r="59" spans="2:44" s="32" customFormat="1" ht="18.75" customHeight="1" x14ac:dyDescent="0.25">
      <c r="B59" s="52" t="s">
        <v>130</v>
      </c>
      <c r="C59" s="55">
        <v>96543</v>
      </c>
      <c r="D59" s="101" t="s">
        <v>129</v>
      </c>
      <c r="E59" s="102"/>
      <c r="F59" s="102"/>
      <c r="G59" s="103"/>
      <c r="H59" s="39">
        <f>[1]Memorial!E70</f>
        <v>16.126880000000003</v>
      </c>
      <c r="I59" s="50" t="s">
        <v>39</v>
      </c>
      <c r="J59" s="49">
        <v>7.31</v>
      </c>
      <c r="K59" s="49">
        <v>5.14</v>
      </c>
      <c r="L59" s="49">
        <f t="shared" si="5"/>
        <v>12.45</v>
      </c>
      <c r="M59" s="47">
        <f t="shared" si="6"/>
        <v>200.78</v>
      </c>
      <c r="N59" s="48">
        <v>0.24390000000000001</v>
      </c>
      <c r="O59" s="47">
        <f t="shared" si="7"/>
        <v>146.63999999999999</v>
      </c>
      <c r="P59" s="47">
        <f t="shared" si="8"/>
        <v>103.11</v>
      </c>
      <c r="Q59" s="47">
        <f t="shared" si="9"/>
        <v>249.75</v>
      </c>
      <c r="R59" s="28"/>
      <c r="S59" s="28"/>
      <c r="T59" s="28"/>
      <c r="U59" s="28"/>
      <c r="V59" s="28"/>
      <c r="W59" s="28"/>
      <c r="X59" s="28"/>
      <c r="Y59" s="28"/>
      <c r="Z59" s="34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</row>
    <row r="60" spans="2:44" s="32" customFormat="1" ht="18.75" customHeight="1" x14ac:dyDescent="0.25">
      <c r="B60" s="52" t="s">
        <v>128</v>
      </c>
      <c r="C60" s="55">
        <v>96545</v>
      </c>
      <c r="D60" s="101" t="s">
        <v>127</v>
      </c>
      <c r="E60" s="102"/>
      <c r="F60" s="102"/>
      <c r="G60" s="103"/>
      <c r="H60" s="39">
        <f>[1]Memorial!E72</f>
        <v>58.738399999999999</v>
      </c>
      <c r="I60" s="50" t="s">
        <v>39</v>
      </c>
      <c r="J60" s="49">
        <v>7.44</v>
      </c>
      <c r="K60" s="49">
        <v>2.64</v>
      </c>
      <c r="L60" s="49">
        <f t="shared" si="5"/>
        <v>10.08</v>
      </c>
      <c r="M60" s="47">
        <f t="shared" si="6"/>
        <v>592.08000000000004</v>
      </c>
      <c r="N60" s="48">
        <v>0.24390000000000001</v>
      </c>
      <c r="O60" s="47">
        <f t="shared" si="7"/>
        <v>543.6</v>
      </c>
      <c r="P60" s="47">
        <f t="shared" si="8"/>
        <v>192.89</v>
      </c>
      <c r="Q60" s="47">
        <f t="shared" si="9"/>
        <v>736.49</v>
      </c>
      <c r="R60" s="28"/>
      <c r="S60" s="28"/>
      <c r="T60" s="28"/>
      <c r="U60" s="28"/>
      <c r="V60" s="28"/>
      <c r="W60" s="28"/>
      <c r="X60" s="28"/>
      <c r="Y60" s="28"/>
      <c r="Z60" s="34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</row>
    <row r="61" spans="2:44" s="32" customFormat="1" ht="32.25" customHeight="1" x14ac:dyDescent="0.25">
      <c r="B61" s="52" t="s">
        <v>126</v>
      </c>
      <c r="C61" s="55">
        <v>96533</v>
      </c>
      <c r="D61" s="101" t="s">
        <v>125</v>
      </c>
      <c r="E61" s="102"/>
      <c r="F61" s="102"/>
      <c r="G61" s="103"/>
      <c r="H61" s="39">
        <f>[1]Memorial!E74</f>
        <v>14.28</v>
      </c>
      <c r="I61" s="50" t="s">
        <v>20</v>
      </c>
      <c r="J61" s="49">
        <v>43.15</v>
      </c>
      <c r="K61" s="49">
        <v>27.81</v>
      </c>
      <c r="L61" s="49">
        <f t="shared" si="5"/>
        <v>70.959999999999994</v>
      </c>
      <c r="M61" s="47">
        <f t="shared" si="6"/>
        <v>1013.31</v>
      </c>
      <c r="N61" s="48">
        <v>0.24390000000000001</v>
      </c>
      <c r="O61" s="47">
        <f t="shared" si="7"/>
        <v>766.47</v>
      </c>
      <c r="P61" s="47">
        <f t="shared" si="8"/>
        <v>493.99</v>
      </c>
      <c r="Q61" s="47">
        <f t="shared" si="9"/>
        <v>1260.46</v>
      </c>
      <c r="R61" s="28"/>
      <c r="S61" s="28"/>
      <c r="T61" s="28"/>
      <c r="U61" s="28"/>
      <c r="V61" s="28"/>
      <c r="W61" s="28"/>
      <c r="X61" s="28"/>
      <c r="Y61" s="28"/>
      <c r="Z61" s="34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</row>
    <row r="62" spans="2:44" s="33" customFormat="1" ht="19.5" customHeight="1" x14ac:dyDescent="0.25">
      <c r="B62" s="52" t="s">
        <v>124</v>
      </c>
      <c r="C62" s="55">
        <v>98557</v>
      </c>
      <c r="D62" s="101" t="s">
        <v>123</v>
      </c>
      <c r="E62" s="102"/>
      <c r="F62" s="102"/>
      <c r="G62" s="103"/>
      <c r="H62" s="39">
        <f>H61</f>
        <v>14.28</v>
      </c>
      <c r="I62" s="50" t="s">
        <v>20</v>
      </c>
      <c r="J62" s="49">
        <v>22.58</v>
      </c>
      <c r="K62" s="49">
        <v>8.25</v>
      </c>
      <c r="L62" s="49">
        <f t="shared" si="5"/>
        <v>30.83</v>
      </c>
      <c r="M62" s="47">
        <f t="shared" si="6"/>
        <v>440.25</v>
      </c>
      <c r="N62" s="48">
        <v>0.24390000000000001</v>
      </c>
      <c r="O62" s="47">
        <f t="shared" si="7"/>
        <v>401.09</v>
      </c>
      <c r="P62" s="47">
        <f t="shared" si="8"/>
        <v>146.54</v>
      </c>
      <c r="Q62" s="47">
        <f t="shared" si="9"/>
        <v>547.63</v>
      </c>
      <c r="R62" s="28"/>
      <c r="S62" s="28"/>
      <c r="T62" s="28"/>
      <c r="U62" s="28"/>
      <c r="V62" s="28"/>
      <c r="W62" s="28"/>
      <c r="X62" s="28"/>
      <c r="Y62" s="28"/>
      <c r="Z62" s="34"/>
    </row>
    <row r="63" spans="2:44" ht="20.25" customHeight="1" x14ac:dyDescent="0.25">
      <c r="B63" s="104" t="s">
        <v>122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53">
        <f>SUM(O56:O62)</f>
        <v>2655.46</v>
      </c>
      <c r="P63" s="53">
        <f>SUM(P56:P62)</f>
        <v>1275.8899999999999</v>
      </c>
      <c r="Q63" s="53">
        <f>SUM(Q56:Q62)</f>
        <v>3931.3500000000004</v>
      </c>
    </row>
    <row r="64" spans="2:44" ht="20.25" customHeight="1" x14ac:dyDescent="0.25">
      <c r="B64" s="45">
        <v>10</v>
      </c>
      <c r="C64" s="44" t="s">
        <v>121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3"/>
      <c r="R64" s="28"/>
      <c r="S64" s="28"/>
      <c r="T64" s="28"/>
      <c r="U64" s="28"/>
      <c r="V64" s="28"/>
      <c r="W64" s="28"/>
      <c r="X64" s="28"/>
      <c r="Y64" s="28"/>
      <c r="Z64" s="42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2:44" s="32" customFormat="1" ht="18.75" customHeight="1" x14ac:dyDescent="0.25">
      <c r="B65" s="52" t="s">
        <v>120</v>
      </c>
      <c r="C65" s="55">
        <v>92412</v>
      </c>
      <c r="D65" s="101" t="s">
        <v>119</v>
      </c>
      <c r="E65" s="102"/>
      <c r="F65" s="102"/>
      <c r="G65" s="103"/>
      <c r="H65" s="39">
        <f>[1]Memorial!E77</f>
        <v>15.680000000000001</v>
      </c>
      <c r="I65" s="50" t="s">
        <v>20</v>
      </c>
      <c r="J65" s="49">
        <v>31.49</v>
      </c>
      <c r="K65" s="49">
        <v>46.46</v>
      </c>
      <c r="L65" s="49">
        <f t="shared" ref="L65:L72" si="10">J65+K65</f>
        <v>77.95</v>
      </c>
      <c r="M65" s="47">
        <f t="shared" ref="M65:M72" si="11">ROUND(L65*H65,2)</f>
        <v>1222.26</v>
      </c>
      <c r="N65" s="48">
        <v>0.24390000000000001</v>
      </c>
      <c r="O65" s="47">
        <f t="shared" ref="O65:O72" si="12">ROUND((1+N65)*H65*J65,2)</f>
        <v>614.19000000000005</v>
      </c>
      <c r="P65" s="47">
        <f t="shared" ref="P65:P72" si="13">ROUND((1+N65)*H65*K65,2)</f>
        <v>906.17</v>
      </c>
      <c r="Q65" s="47">
        <f t="shared" ref="Q65:Q72" si="14">ROUND(O65+P65,2)</f>
        <v>1520.36</v>
      </c>
      <c r="R65" s="28"/>
      <c r="S65" s="28"/>
      <c r="T65" s="28"/>
      <c r="U65" s="28"/>
      <c r="V65" s="28"/>
      <c r="W65" s="28"/>
      <c r="X65" s="28"/>
      <c r="Y65" s="28"/>
      <c r="Z65" s="34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</row>
    <row r="66" spans="2:44" s="32" customFormat="1" ht="18.75" customHeight="1" x14ac:dyDescent="0.25">
      <c r="B66" s="52" t="s">
        <v>118</v>
      </c>
      <c r="C66" s="54">
        <v>92775</v>
      </c>
      <c r="D66" s="101" t="s">
        <v>117</v>
      </c>
      <c r="E66" s="102"/>
      <c r="F66" s="102"/>
      <c r="G66" s="103"/>
      <c r="H66" s="39">
        <f>[1]Memorial!E79</f>
        <v>11.728640000000002</v>
      </c>
      <c r="I66" s="39" t="s">
        <v>39</v>
      </c>
      <c r="J66" s="49">
        <v>7.25</v>
      </c>
      <c r="K66" s="49">
        <v>5.33</v>
      </c>
      <c r="L66" s="49">
        <f t="shared" si="10"/>
        <v>12.58</v>
      </c>
      <c r="M66" s="47">
        <f t="shared" si="11"/>
        <v>147.55000000000001</v>
      </c>
      <c r="N66" s="48">
        <v>0.24390000000000001</v>
      </c>
      <c r="O66" s="47">
        <f t="shared" si="12"/>
        <v>105.77</v>
      </c>
      <c r="P66" s="47">
        <f t="shared" si="13"/>
        <v>77.760000000000005</v>
      </c>
      <c r="Q66" s="47">
        <f t="shared" si="14"/>
        <v>183.53</v>
      </c>
      <c r="R66" s="28"/>
      <c r="S66" s="28"/>
      <c r="T66" s="28"/>
      <c r="U66" s="28"/>
      <c r="V66" s="28"/>
      <c r="W66" s="28"/>
      <c r="X66" s="28"/>
      <c r="Y66" s="28"/>
      <c r="Z66" s="34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</row>
    <row r="67" spans="2:44" ht="20.25" customHeight="1" x14ac:dyDescent="0.25">
      <c r="B67" s="52" t="s">
        <v>116</v>
      </c>
      <c r="C67" s="54">
        <v>92778</v>
      </c>
      <c r="D67" s="101" t="s">
        <v>115</v>
      </c>
      <c r="E67" s="102"/>
      <c r="F67" s="102"/>
      <c r="G67" s="103"/>
      <c r="H67" s="39">
        <f>[1]Memorial!E81</f>
        <v>41.462399999999995</v>
      </c>
      <c r="I67" s="39" t="s">
        <v>39</v>
      </c>
      <c r="J67" s="49">
        <v>6.85</v>
      </c>
      <c r="K67" s="49">
        <v>1.9</v>
      </c>
      <c r="L67" s="49">
        <f t="shared" si="10"/>
        <v>8.75</v>
      </c>
      <c r="M67" s="47">
        <f t="shared" si="11"/>
        <v>362.8</v>
      </c>
      <c r="N67" s="48">
        <v>0.24390000000000001</v>
      </c>
      <c r="O67" s="47">
        <f t="shared" si="12"/>
        <v>353.29</v>
      </c>
      <c r="P67" s="47">
        <f t="shared" si="13"/>
        <v>97.99</v>
      </c>
      <c r="Q67" s="47">
        <f t="shared" si="14"/>
        <v>451.28</v>
      </c>
    </row>
    <row r="68" spans="2:44" ht="20.25" customHeight="1" x14ac:dyDescent="0.25">
      <c r="B68" s="52" t="s">
        <v>114</v>
      </c>
      <c r="C68" s="54">
        <v>92718</v>
      </c>
      <c r="D68" s="101" t="s">
        <v>113</v>
      </c>
      <c r="E68" s="102"/>
      <c r="F68" s="102"/>
      <c r="G68" s="103"/>
      <c r="H68" s="39">
        <f>[1]Memorial!E83</f>
        <v>2.3279999999999998</v>
      </c>
      <c r="I68" s="39" t="s">
        <v>13</v>
      </c>
      <c r="J68" s="49">
        <v>373.86</v>
      </c>
      <c r="K68" s="49">
        <v>128.72999999999999</v>
      </c>
      <c r="L68" s="49">
        <f t="shared" si="10"/>
        <v>502.59000000000003</v>
      </c>
      <c r="M68" s="47">
        <f t="shared" si="11"/>
        <v>1170.03</v>
      </c>
      <c r="N68" s="48">
        <v>0.24390000000000001</v>
      </c>
      <c r="O68" s="47">
        <f t="shared" si="12"/>
        <v>1082.6199999999999</v>
      </c>
      <c r="P68" s="47">
        <f t="shared" si="13"/>
        <v>372.78</v>
      </c>
      <c r="Q68" s="47">
        <f t="shared" si="14"/>
        <v>1455.4</v>
      </c>
    </row>
    <row r="69" spans="2:44" ht="20.25" customHeight="1" x14ac:dyDescent="0.25">
      <c r="B69" s="52" t="s">
        <v>112</v>
      </c>
      <c r="C69" s="54" t="s">
        <v>111</v>
      </c>
      <c r="D69" s="101" t="s">
        <v>110</v>
      </c>
      <c r="E69" s="102"/>
      <c r="F69" s="102"/>
      <c r="G69" s="103"/>
      <c r="H69" s="39">
        <f>[1]Memorial!E85</f>
        <v>5.3</v>
      </c>
      <c r="I69" s="39" t="s">
        <v>13</v>
      </c>
      <c r="J69" s="49">
        <f>'[1]Composições Próprias'!I60</f>
        <v>79.186082608695642</v>
      </c>
      <c r="K69" s="49">
        <f>'[1]Composições Próprias'!J60</f>
        <v>21.589199999999998</v>
      </c>
      <c r="L69" s="49">
        <f t="shared" si="10"/>
        <v>100.77528260869565</v>
      </c>
      <c r="M69" s="47">
        <f t="shared" si="11"/>
        <v>534.11</v>
      </c>
      <c r="N69" s="48">
        <v>0.24390000000000001</v>
      </c>
      <c r="O69" s="47">
        <f t="shared" si="12"/>
        <v>522.04999999999995</v>
      </c>
      <c r="P69" s="47">
        <f t="shared" si="13"/>
        <v>142.33000000000001</v>
      </c>
      <c r="Q69" s="47">
        <f t="shared" si="14"/>
        <v>664.38</v>
      </c>
    </row>
    <row r="70" spans="2:44" s="32" customFormat="1" ht="18.75" customHeight="1" x14ac:dyDescent="0.25">
      <c r="B70" s="52" t="s">
        <v>109</v>
      </c>
      <c r="C70" s="54">
        <v>92775</v>
      </c>
      <c r="D70" s="101" t="s">
        <v>108</v>
      </c>
      <c r="E70" s="102"/>
      <c r="F70" s="102"/>
      <c r="G70" s="103"/>
      <c r="H70" s="39">
        <f>[1]Memorial!E87</f>
        <v>16.126880000000003</v>
      </c>
      <c r="I70" s="39" t="s">
        <v>39</v>
      </c>
      <c r="J70" s="49">
        <v>7.25</v>
      </c>
      <c r="K70" s="49">
        <v>5.33</v>
      </c>
      <c r="L70" s="49">
        <f t="shared" si="10"/>
        <v>12.58</v>
      </c>
      <c r="M70" s="47">
        <f t="shared" si="11"/>
        <v>202.88</v>
      </c>
      <c r="N70" s="48">
        <v>0.24390000000000001</v>
      </c>
      <c r="O70" s="47">
        <f t="shared" si="12"/>
        <v>145.44</v>
      </c>
      <c r="P70" s="47">
        <f t="shared" si="13"/>
        <v>106.92</v>
      </c>
      <c r="Q70" s="47">
        <f t="shared" si="14"/>
        <v>252.36</v>
      </c>
      <c r="R70" s="28"/>
      <c r="S70" s="28"/>
      <c r="T70" s="28"/>
      <c r="U70" s="28"/>
      <c r="V70" s="28"/>
      <c r="W70" s="28"/>
      <c r="X70" s="28"/>
      <c r="Y70" s="28"/>
      <c r="Z70" s="34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</row>
    <row r="71" spans="2:44" ht="20.25" customHeight="1" x14ac:dyDescent="0.25">
      <c r="B71" s="52" t="s">
        <v>107</v>
      </c>
      <c r="C71" s="54">
        <v>92778</v>
      </c>
      <c r="D71" s="101" t="s">
        <v>106</v>
      </c>
      <c r="E71" s="102"/>
      <c r="F71" s="102"/>
      <c r="G71" s="103"/>
      <c r="H71" s="39">
        <f>[1]Memorial!E89</f>
        <v>59.231999999999999</v>
      </c>
      <c r="I71" s="39" t="s">
        <v>39</v>
      </c>
      <c r="J71" s="49">
        <v>6.85</v>
      </c>
      <c r="K71" s="49">
        <v>1.9</v>
      </c>
      <c r="L71" s="49">
        <f t="shared" si="10"/>
        <v>8.75</v>
      </c>
      <c r="M71" s="47">
        <f t="shared" si="11"/>
        <v>518.28</v>
      </c>
      <c r="N71" s="48">
        <v>0.24390000000000001</v>
      </c>
      <c r="O71" s="47">
        <f t="shared" si="12"/>
        <v>504.7</v>
      </c>
      <c r="P71" s="47">
        <f t="shared" si="13"/>
        <v>139.99</v>
      </c>
      <c r="Q71" s="47">
        <f t="shared" si="14"/>
        <v>644.69000000000005</v>
      </c>
    </row>
    <row r="72" spans="2:44" ht="34.5" customHeight="1" x14ac:dyDescent="0.25">
      <c r="B72" s="52" t="s">
        <v>105</v>
      </c>
      <c r="C72" s="54">
        <v>92448</v>
      </c>
      <c r="D72" s="101" t="s">
        <v>104</v>
      </c>
      <c r="E72" s="102"/>
      <c r="F72" s="102"/>
      <c r="G72" s="103"/>
      <c r="H72" s="39">
        <f>[1]Memorial!E91</f>
        <v>20</v>
      </c>
      <c r="I72" s="39" t="s">
        <v>20</v>
      </c>
      <c r="J72" s="49">
        <v>49.3</v>
      </c>
      <c r="K72" s="49">
        <v>37.53</v>
      </c>
      <c r="L72" s="49">
        <f t="shared" si="10"/>
        <v>86.83</v>
      </c>
      <c r="M72" s="47">
        <f t="shared" si="11"/>
        <v>1736.6</v>
      </c>
      <c r="N72" s="48">
        <v>0.24390000000000001</v>
      </c>
      <c r="O72" s="47">
        <f t="shared" si="12"/>
        <v>1226.49</v>
      </c>
      <c r="P72" s="47">
        <f t="shared" si="13"/>
        <v>933.67</v>
      </c>
      <c r="Q72" s="47">
        <f t="shared" si="14"/>
        <v>2160.16</v>
      </c>
    </row>
    <row r="73" spans="2:44" ht="20.25" customHeight="1" x14ac:dyDescent="0.25">
      <c r="B73" s="104" t="s">
        <v>103</v>
      </c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53">
        <f>SUM(O65:O72)</f>
        <v>4554.55</v>
      </c>
      <c r="P73" s="53">
        <f>SUM(P65:P72)</f>
        <v>2777.6099999999997</v>
      </c>
      <c r="Q73" s="53">
        <f>SUM(Q65:Q72)</f>
        <v>7332.16</v>
      </c>
    </row>
    <row r="74" spans="2:44" ht="20.25" customHeight="1" x14ac:dyDescent="0.25">
      <c r="B74" s="45">
        <v>11</v>
      </c>
      <c r="C74" s="44" t="s">
        <v>102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3"/>
      <c r="R74" s="28"/>
      <c r="S74" s="28"/>
      <c r="T74" s="28"/>
      <c r="U74" s="28"/>
      <c r="V74" s="28"/>
      <c r="W74" s="28"/>
      <c r="X74" s="28"/>
      <c r="Y74" s="28"/>
      <c r="Z74" s="42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</row>
    <row r="75" spans="2:44" ht="44.25" customHeight="1" x14ac:dyDescent="0.25">
      <c r="B75" s="52" t="s">
        <v>101</v>
      </c>
      <c r="C75" s="54">
        <v>89294</v>
      </c>
      <c r="D75" s="101" t="s">
        <v>100</v>
      </c>
      <c r="E75" s="102"/>
      <c r="F75" s="102"/>
      <c r="G75" s="103"/>
      <c r="H75" s="39">
        <f>[1]Memorial!E94</f>
        <v>6.46</v>
      </c>
      <c r="I75" s="39" t="s">
        <v>20</v>
      </c>
      <c r="J75" s="49">
        <f>41.45+0.01+0.01</f>
        <v>41.47</v>
      </c>
      <c r="K75" s="49">
        <v>25.32</v>
      </c>
      <c r="L75" s="49">
        <f t="shared" ref="L75:L80" si="15">J75+K75</f>
        <v>66.789999999999992</v>
      </c>
      <c r="M75" s="47">
        <f t="shared" ref="M75:M80" si="16">ROUND(L75*H75,2)</f>
        <v>431.46</v>
      </c>
      <c r="N75" s="48">
        <v>0.24390000000000001</v>
      </c>
      <c r="O75" s="47">
        <f t="shared" ref="O75:O80" si="17">ROUND((1+N75)*H75*J75,2)</f>
        <v>333.24</v>
      </c>
      <c r="P75" s="47">
        <f t="shared" ref="P75:P80" si="18">ROUND((1+N75)*H75*K75,2)</f>
        <v>203.46</v>
      </c>
      <c r="Q75" s="47">
        <f t="shared" ref="Q75:Q80" si="19">ROUND(O75+P75,2)</f>
        <v>536.70000000000005</v>
      </c>
    </row>
    <row r="76" spans="2:44" ht="21" customHeight="1" x14ac:dyDescent="0.25">
      <c r="B76" s="52" t="s">
        <v>99</v>
      </c>
      <c r="C76" s="54">
        <v>93205</v>
      </c>
      <c r="D76" s="100" t="s">
        <v>98</v>
      </c>
      <c r="E76" s="100"/>
      <c r="F76" s="100"/>
      <c r="G76" s="100"/>
      <c r="H76" s="39">
        <f>[1]Memorial!E96</f>
        <v>3.8</v>
      </c>
      <c r="I76" s="39" t="s">
        <v>23</v>
      </c>
      <c r="J76" s="49">
        <v>23.17</v>
      </c>
      <c r="K76" s="49">
        <v>6.58</v>
      </c>
      <c r="L76" s="49">
        <f t="shared" si="15"/>
        <v>29.75</v>
      </c>
      <c r="M76" s="47">
        <f t="shared" si="16"/>
        <v>113.05</v>
      </c>
      <c r="N76" s="48">
        <v>0.24390000000000001</v>
      </c>
      <c r="O76" s="47">
        <f t="shared" si="17"/>
        <v>109.52</v>
      </c>
      <c r="P76" s="47">
        <f t="shared" si="18"/>
        <v>31.1</v>
      </c>
      <c r="Q76" s="47">
        <f t="shared" si="19"/>
        <v>140.62</v>
      </c>
    </row>
    <row r="77" spans="2:44" ht="21" customHeight="1" x14ac:dyDescent="0.25">
      <c r="B77" s="52" t="s">
        <v>97</v>
      </c>
      <c r="C77" s="54">
        <v>87874</v>
      </c>
      <c r="D77" s="100" t="s">
        <v>96</v>
      </c>
      <c r="E77" s="100"/>
      <c r="F77" s="100"/>
      <c r="G77" s="100"/>
      <c r="H77" s="39">
        <f>[1]Memorial!E98</f>
        <v>31.6</v>
      </c>
      <c r="I77" s="39" t="s">
        <v>20</v>
      </c>
      <c r="J77" s="49">
        <v>3.64</v>
      </c>
      <c r="K77" s="49">
        <v>0.82</v>
      </c>
      <c r="L77" s="49">
        <f t="shared" si="15"/>
        <v>4.46</v>
      </c>
      <c r="M77" s="47">
        <f t="shared" si="16"/>
        <v>140.94</v>
      </c>
      <c r="N77" s="48">
        <v>0.24390000000000001</v>
      </c>
      <c r="O77" s="47">
        <f t="shared" si="17"/>
        <v>143.08000000000001</v>
      </c>
      <c r="P77" s="47">
        <f t="shared" si="18"/>
        <v>32.229999999999997</v>
      </c>
      <c r="Q77" s="47">
        <f t="shared" si="19"/>
        <v>175.31</v>
      </c>
    </row>
    <row r="78" spans="2:44" ht="21" customHeight="1" x14ac:dyDescent="0.25">
      <c r="B78" s="52" t="s">
        <v>95</v>
      </c>
      <c r="C78" s="54">
        <v>87530</v>
      </c>
      <c r="D78" s="100" t="s">
        <v>94</v>
      </c>
      <c r="E78" s="100"/>
      <c r="F78" s="100"/>
      <c r="G78" s="100"/>
      <c r="H78" s="39">
        <f>[1]Memorial!E100</f>
        <v>31.6</v>
      </c>
      <c r="I78" s="39" t="s">
        <v>20</v>
      </c>
      <c r="J78" s="49">
        <v>14.92</v>
      </c>
      <c r="K78" s="49">
        <v>14.99</v>
      </c>
      <c r="L78" s="49">
        <f t="shared" si="15"/>
        <v>29.91</v>
      </c>
      <c r="M78" s="47">
        <f t="shared" si="16"/>
        <v>945.16</v>
      </c>
      <c r="N78" s="48">
        <v>0.24390000000000001</v>
      </c>
      <c r="O78" s="47">
        <f t="shared" si="17"/>
        <v>586.46</v>
      </c>
      <c r="P78" s="47">
        <f t="shared" si="18"/>
        <v>589.22</v>
      </c>
      <c r="Q78" s="47">
        <f t="shared" si="19"/>
        <v>1175.68</v>
      </c>
    </row>
    <row r="79" spans="2:44" ht="21" customHeight="1" x14ac:dyDescent="0.25">
      <c r="B79" s="52" t="s">
        <v>93</v>
      </c>
      <c r="C79" s="54">
        <v>88411</v>
      </c>
      <c r="D79" s="100" t="s">
        <v>92</v>
      </c>
      <c r="E79" s="100"/>
      <c r="F79" s="100"/>
      <c r="G79" s="100"/>
      <c r="H79" s="39">
        <f>[1]Memorial!E102</f>
        <v>31.6</v>
      </c>
      <c r="I79" s="39" t="s">
        <v>20</v>
      </c>
      <c r="J79" s="49">
        <v>1.08</v>
      </c>
      <c r="K79" s="49">
        <v>0.47</v>
      </c>
      <c r="L79" s="49">
        <f t="shared" si="15"/>
        <v>1.55</v>
      </c>
      <c r="M79" s="47">
        <f t="shared" si="16"/>
        <v>48.98</v>
      </c>
      <c r="N79" s="48">
        <v>0.24390000000000001</v>
      </c>
      <c r="O79" s="47">
        <f t="shared" si="17"/>
        <v>42.45</v>
      </c>
      <c r="P79" s="47">
        <f t="shared" si="18"/>
        <v>18.47</v>
      </c>
      <c r="Q79" s="47">
        <f t="shared" si="19"/>
        <v>60.92</v>
      </c>
    </row>
    <row r="80" spans="2:44" ht="21" customHeight="1" x14ac:dyDescent="0.25">
      <c r="B80" s="52" t="s">
        <v>91</v>
      </c>
      <c r="C80" s="54">
        <v>88487</v>
      </c>
      <c r="D80" s="100" t="s">
        <v>90</v>
      </c>
      <c r="E80" s="100"/>
      <c r="F80" s="100"/>
      <c r="G80" s="100"/>
      <c r="H80" s="39">
        <f>[1]Memorial!E104</f>
        <v>31.6</v>
      </c>
      <c r="I80" s="39" t="s">
        <v>20</v>
      </c>
      <c r="J80" s="49">
        <v>7.75</v>
      </c>
      <c r="K80" s="49">
        <v>2.68</v>
      </c>
      <c r="L80" s="49">
        <f t="shared" si="15"/>
        <v>10.43</v>
      </c>
      <c r="M80" s="47">
        <f t="shared" si="16"/>
        <v>329.59</v>
      </c>
      <c r="N80" s="48">
        <v>0.24390000000000001</v>
      </c>
      <c r="O80" s="47">
        <f t="shared" si="17"/>
        <v>304.63</v>
      </c>
      <c r="P80" s="47">
        <f t="shared" si="18"/>
        <v>105.34</v>
      </c>
      <c r="Q80" s="47">
        <f t="shared" si="19"/>
        <v>409.97</v>
      </c>
    </row>
    <row r="81" spans="2:44" ht="21" customHeight="1" x14ac:dyDescent="0.25">
      <c r="B81" s="104" t="s">
        <v>89</v>
      </c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53">
        <f>SUM(O75:O80)</f>
        <v>1519.38</v>
      </c>
      <c r="P81" s="53">
        <f>SUM(P75:P80)</f>
        <v>979.82</v>
      </c>
      <c r="Q81" s="53">
        <f>SUM(Q75:Q80)</f>
        <v>2499.1999999999998</v>
      </c>
    </row>
    <row r="82" spans="2:44" ht="20.25" customHeight="1" x14ac:dyDescent="0.25">
      <c r="B82" s="45">
        <v>12</v>
      </c>
      <c r="C82" s="44" t="s">
        <v>88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3"/>
      <c r="R82" s="28"/>
      <c r="S82" s="28"/>
      <c r="T82" s="28"/>
      <c r="U82" s="28"/>
      <c r="V82" s="28"/>
      <c r="W82" s="28"/>
      <c r="X82" s="28"/>
      <c r="Y82" s="28"/>
      <c r="Z82" s="42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</row>
    <row r="83" spans="2:44" s="32" customFormat="1" ht="31.5" customHeight="1" x14ac:dyDescent="0.25">
      <c r="B83" s="52" t="s">
        <v>87</v>
      </c>
      <c r="C83" s="46">
        <v>97083</v>
      </c>
      <c r="D83" s="101" t="s">
        <v>86</v>
      </c>
      <c r="E83" s="102"/>
      <c r="F83" s="102"/>
      <c r="G83" s="103"/>
      <c r="H83" s="39">
        <f>[1]Memorial!E107</f>
        <v>38</v>
      </c>
      <c r="I83" s="50" t="s">
        <v>20</v>
      </c>
      <c r="J83" s="49">
        <v>18.97</v>
      </c>
      <c r="K83" s="49">
        <v>17.600000000000001</v>
      </c>
      <c r="L83" s="49">
        <f>J83+K83</f>
        <v>36.57</v>
      </c>
      <c r="M83" s="47">
        <f>ROUND(L83*H83,2)</f>
        <v>1389.66</v>
      </c>
      <c r="N83" s="48">
        <v>0.24390000000000001</v>
      </c>
      <c r="O83" s="47">
        <f>ROUND((1+N83)*H83*J83,2)</f>
        <v>896.68</v>
      </c>
      <c r="P83" s="47">
        <f>ROUND((1+N83)*H83*K83,2)</f>
        <v>831.92</v>
      </c>
      <c r="Q83" s="47">
        <f>ROUND(O83+P83,2)</f>
        <v>1728.6</v>
      </c>
      <c r="R83" s="28"/>
      <c r="S83" s="28"/>
      <c r="T83" s="28"/>
      <c r="U83" s="28"/>
      <c r="V83" s="28"/>
      <c r="W83" s="28"/>
      <c r="X83" s="28"/>
      <c r="Y83" s="28"/>
      <c r="Z83" s="34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</row>
    <row r="84" spans="2:44" ht="31.5" customHeight="1" x14ac:dyDescent="0.25">
      <c r="B84" s="52" t="s">
        <v>85</v>
      </c>
      <c r="C84" s="46">
        <v>100324</v>
      </c>
      <c r="D84" s="100" t="s">
        <v>84</v>
      </c>
      <c r="E84" s="100"/>
      <c r="F84" s="100"/>
      <c r="G84" s="100"/>
      <c r="H84" s="39">
        <f>[1]Memorial!E109</f>
        <v>14.440000000000001</v>
      </c>
      <c r="I84" s="50" t="s">
        <v>13</v>
      </c>
      <c r="J84" s="49">
        <v>60.98</v>
      </c>
      <c r="K84" s="49">
        <v>20.82</v>
      </c>
      <c r="L84" s="49">
        <f>J84+K84</f>
        <v>81.8</v>
      </c>
      <c r="M84" s="47">
        <f>ROUND(L84*H84,2)</f>
        <v>1181.19</v>
      </c>
      <c r="N84" s="48">
        <v>0.24390000000000001</v>
      </c>
      <c r="O84" s="47">
        <f>ROUND((1+N84)*H84*J84,2)</f>
        <v>1095.32</v>
      </c>
      <c r="P84" s="47">
        <f>ROUND((1+N84)*H84*K84,2)</f>
        <v>373.97</v>
      </c>
      <c r="Q84" s="47">
        <f>ROUND(O84+P84,2)</f>
        <v>1469.29</v>
      </c>
    </row>
    <row r="85" spans="2:44" ht="19.5" customHeight="1" x14ac:dyDescent="0.25">
      <c r="B85" s="52" t="s">
        <v>83</v>
      </c>
      <c r="C85" s="54" t="s">
        <v>82</v>
      </c>
      <c r="D85" s="100" t="s">
        <v>81</v>
      </c>
      <c r="E85" s="100"/>
      <c r="F85" s="100"/>
      <c r="G85" s="100"/>
      <c r="H85" s="39">
        <v>74</v>
      </c>
      <c r="I85" s="50" t="s">
        <v>20</v>
      </c>
      <c r="J85" s="49">
        <f>'[1]Composições Próprias'!I68</f>
        <v>1.1392799999999998</v>
      </c>
      <c r="K85" s="49">
        <f>'[1]Composições Próprias'!J68</f>
        <v>5.8940700000000001</v>
      </c>
      <c r="L85" s="49">
        <f>J85+K85</f>
        <v>7.0333500000000004</v>
      </c>
      <c r="M85" s="47">
        <f>ROUND(L85*H85,2)</f>
        <v>520.47</v>
      </c>
      <c r="N85" s="48">
        <v>0.24390000000000001</v>
      </c>
      <c r="O85" s="47">
        <f>ROUND((1+N85)*H85*J85,2)</f>
        <v>104.87</v>
      </c>
      <c r="P85" s="47">
        <f>ROUND((1+N85)*H85*K85,2)</f>
        <v>542.54</v>
      </c>
      <c r="Q85" s="47">
        <f>ROUND(O85+P85,2)</f>
        <v>647.41</v>
      </c>
    </row>
    <row r="86" spans="2:44" s="6" customFormat="1" ht="31.5" customHeight="1" x14ac:dyDescent="0.25">
      <c r="B86" s="52" t="s">
        <v>80</v>
      </c>
      <c r="C86" s="46">
        <v>97094</v>
      </c>
      <c r="D86" s="100" t="s">
        <v>79</v>
      </c>
      <c r="E86" s="100"/>
      <c r="F86" s="100"/>
      <c r="G86" s="100"/>
      <c r="H86" s="39">
        <f>[1]Memorial!E111</f>
        <v>5.32</v>
      </c>
      <c r="I86" s="50" t="s">
        <v>13</v>
      </c>
      <c r="J86" s="49">
        <v>399.89</v>
      </c>
      <c r="K86" s="49">
        <v>14.4</v>
      </c>
      <c r="L86" s="49">
        <f>J86+K86</f>
        <v>414.28999999999996</v>
      </c>
      <c r="M86" s="47">
        <f>ROUND(L86*H86,2)</f>
        <v>2204.02</v>
      </c>
      <c r="N86" s="48">
        <v>0.24390000000000001</v>
      </c>
      <c r="O86" s="47">
        <f>ROUND((1+N86)*H86*J86,2)</f>
        <v>2646.29</v>
      </c>
      <c r="P86" s="47">
        <f>ROUND((1+N86)*H86*K86,2)</f>
        <v>95.29</v>
      </c>
      <c r="Q86" s="47">
        <f>ROUND(O86+P86,2)</f>
        <v>2741.58</v>
      </c>
    </row>
    <row r="87" spans="2:44" ht="24.75" customHeight="1" x14ac:dyDescent="0.25">
      <c r="B87" s="52" t="s">
        <v>78</v>
      </c>
      <c r="C87" s="46">
        <v>87251</v>
      </c>
      <c r="D87" s="101" t="s">
        <v>77</v>
      </c>
      <c r="E87" s="102"/>
      <c r="F87" s="102"/>
      <c r="G87" s="103"/>
      <c r="H87" s="39">
        <v>76</v>
      </c>
      <c r="I87" s="50" t="s">
        <v>20</v>
      </c>
      <c r="J87" s="49">
        <v>24.52</v>
      </c>
      <c r="K87" s="49">
        <v>6.02</v>
      </c>
      <c r="L87" s="49">
        <f>J87+K87</f>
        <v>30.54</v>
      </c>
      <c r="M87" s="47">
        <f>ROUND(L87*H87,2)</f>
        <v>2321.04</v>
      </c>
      <c r="N87" s="48">
        <v>0.24390000000000001</v>
      </c>
      <c r="O87" s="47">
        <f>ROUND((1+N87)*H87*J87,2)</f>
        <v>2318.0300000000002</v>
      </c>
      <c r="P87" s="47">
        <f>ROUND((1+N87)*H87*K87,2)</f>
        <v>569.11</v>
      </c>
      <c r="Q87" s="47">
        <f>ROUND(O87+P87,2)</f>
        <v>2887.14</v>
      </c>
    </row>
    <row r="88" spans="2:44" ht="20.25" customHeight="1" x14ac:dyDescent="0.25">
      <c r="B88" s="104" t="s">
        <v>76</v>
      </c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53">
        <f>SUM(O83:O87)</f>
        <v>7061.1900000000005</v>
      </c>
      <c r="P88" s="53">
        <f>SUM(P83:P87)</f>
        <v>2412.83</v>
      </c>
      <c r="Q88" s="53">
        <f>SUM(Q83:Q87)</f>
        <v>9474.0199999999986</v>
      </c>
    </row>
    <row r="89" spans="2:44" ht="20.25" customHeight="1" x14ac:dyDescent="0.25">
      <c r="B89" s="45">
        <v>13</v>
      </c>
      <c r="C89" s="44" t="s">
        <v>75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3"/>
      <c r="R89" s="28"/>
      <c r="S89" s="28"/>
      <c r="T89" s="28"/>
      <c r="U89" s="28"/>
      <c r="V89" s="28"/>
      <c r="W89" s="28"/>
      <c r="X89" s="28"/>
      <c r="Y89" s="28"/>
      <c r="Z89" s="42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</row>
    <row r="90" spans="2:44" ht="42" customHeight="1" x14ac:dyDescent="0.25">
      <c r="B90" s="52" t="s">
        <v>74</v>
      </c>
      <c r="C90" s="46">
        <v>94210</v>
      </c>
      <c r="D90" s="101" t="s">
        <v>73</v>
      </c>
      <c r="E90" s="102"/>
      <c r="F90" s="102"/>
      <c r="G90" s="103"/>
      <c r="H90" s="39">
        <f>[1]Memorial!E116</f>
        <v>76</v>
      </c>
      <c r="I90" s="50" t="s">
        <v>20</v>
      </c>
      <c r="J90" s="49">
        <v>33.79</v>
      </c>
      <c r="K90" s="49">
        <v>4.3600000000000003</v>
      </c>
      <c r="L90" s="49">
        <f>J90+K90</f>
        <v>38.15</v>
      </c>
      <c r="M90" s="47">
        <f>ROUND(L90*H90,2)</f>
        <v>2899.4</v>
      </c>
      <c r="N90" s="48">
        <v>0.24390000000000001</v>
      </c>
      <c r="O90" s="47">
        <f>ROUND((1+N90)*H90*J90,2)</f>
        <v>3194.38</v>
      </c>
      <c r="P90" s="47">
        <f>ROUND((1+N90)*H90*K90,2)</f>
        <v>412.18</v>
      </c>
      <c r="Q90" s="47">
        <f>ROUND(O90+P90,2)</f>
        <v>3606.56</v>
      </c>
    </row>
    <row r="91" spans="2:44" ht="31.5" customHeight="1" x14ac:dyDescent="0.25">
      <c r="B91" s="52" t="s">
        <v>72</v>
      </c>
      <c r="C91" s="46">
        <v>92544</v>
      </c>
      <c r="D91" s="101" t="s">
        <v>71</v>
      </c>
      <c r="E91" s="102"/>
      <c r="F91" s="102"/>
      <c r="G91" s="103"/>
      <c r="H91" s="39">
        <f>[1]Memorial!E118</f>
        <v>76</v>
      </c>
      <c r="I91" s="50" t="s">
        <v>20</v>
      </c>
      <c r="J91" s="49">
        <v>11.46</v>
      </c>
      <c r="K91" s="49">
        <v>2.27</v>
      </c>
      <c r="L91" s="49">
        <f>J91+K91</f>
        <v>13.73</v>
      </c>
      <c r="M91" s="47">
        <f>ROUND(L91*H91,2)</f>
        <v>1043.48</v>
      </c>
      <c r="N91" s="48">
        <v>0.24390000000000001</v>
      </c>
      <c r="O91" s="47">
        <f>ROUND((1+N91)*H91*J91,2)</f>
        <v>1083.3900000000001</v>
      </c>
      <c r="P91" s="47">
        <f>ROUND((1+N91)*H91*K91,2)</f>
        <v>214.6</v>
      </c>
      <c r="Q91" s="47">
        <f>ROUND(O91+P91,2)</f>
        <v>1297.99</v>
      </c>
    </row>
    <row r="92" spans="2:44" ht="20.25" customHeight="1" x14ac:dyDescent="0.25">
      <c r="B92" s="104" t="s">
        <v>70</v>
      </c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53">
        <f>SUM(O90:O91)</f>
        <v>4277.7700000000004</v>
      </c>
      <c r="P92" s="53">
        <f>SUM(P90:P91)</f>
        <v>626.78</v>
      </c>
      <c r="Q92" s="53">
        <f>SUM(Q90:Q91)</f>
        <v>4904.55</v>
      </c>
    </row>
    <row r="93" spans="2:44" ht="20.25" customHeight="1" x14ac:dyDescent="0.25">
      <c r="B93" s="45">
        <v>14</v>
      </c>
      <c r="C93" s="44" t="s">
        <v>69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3"/>
      <c r="R93" s="28"/>
      <c r="S93" s="28"/>
      <c r="T93" s="28"/>
      <c r="U93" s="28"/>
      <c r="V93" s="28"/>
      <c r="W93" s="28"/>
      <c r="X93" s="28"/>
      <c r="Y93" s="28"/>
      <c r="Z93" s="42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</row>
    <row r="94" spans="2:44" ht="20.25" customHeight="1" x14ac:dyDescent="0.25">
      <c r="B94" s="52" t="s">
        <v>68</v>
      </c>
      <c r="C94" s="46">
        <v>91191</v>
      </c>
      <c r="D94" s="101" t="s">
        <v>67</v>
      </c>
      <c r="E94" s="102"/>
      <c r="F94" s="102"/>
      <c r="G94" s="103"/>
      <c r="H94" s="39">
        <f>[1]Memorial!E121</f>
        <v>10</v>
      </c>
      <c r="I94" s="50" t="s">
        <v>32</v>
      </c>
      <c r="J94" s="49">
        <v>1.05</v>
      </c>
      <c r="K94" s="49">
        <v>3.49</v>
      </c>
      <c r="L94" s="49">
        <f>J94+K94</f>
        <v>4.54</v>
      </c>
      <c r="M94" s="47">
        <f>ROUND(L94*H94,2)</f>
        <v>45.4</v>
      </c>
      <c r="N94" s="48">
        <v>0.24390000000000001</v>
      </c>
      <c r="O94" s="47">
        <f>ROUND((1+N94)*H94*J94,2)</f>
        <v>13.06</v>
      </c>
      <c r="P94" s="47">
        <f>ROUND((1+N94)*H94*K94,2)</f>
        <v>43.41</v>
      </c>
      <c r="Q94" s="47">
        <f>ROUND(O94+P94,2)</f>
        <v>56.47</v>
      </c>
    </row>
    <row r="95" spans="2:44" ht="31.5" customHeight="1" x14ac:dyDescent="0.25">
      <c r="B95" s="52" t="s">
        <v>66</v>
      </c>
      <c r="C95" s="46">
        <v>89957</v>
      </c>
      <c r="D95" s="101" t="s">
        <v>65</v>
      </c>
      <c r="E95" s="102"/>
      <c r="F95" s="102"/>
      <c r="G95" s="103"/>
      <c r="H95" s="39">
        <f>[1]Memorial!E123</f>
        <v>1</v>
      </c>
      <c r="I95" s="50" t="s">
        <v>32</v>
      </c>
      <c r="J95" s="49">
        <v>35.68</v>
      </c>
      <c r="K95" s="49">
        <v>69.2</v>
      </c>
      <c r="L95" s="49">
        <f>J95+K95</f>
        <v>104.88</v>
      </c>
      <c r="M95" s="47">
        <f>ROUND(L95*H95,2)</f>
        <v>104.88</v>
      </c>
      <c r="N95" s="48">
        <v>0.24390000000000001</v>
      </c>
      <c r="O95" s="47">
        <f>ROUND((1+N95)*H95*J95,2)</f>
        <v>44.38</v>
      </c>
      <c r="P95" s="47">
        <f>ROUND((1+N95)*H95*K95,2)</f>
        <v>86.08</v>
      </c>
      <c r="Q95" s="47">
        <f>ROUND(O95+P95,2)</f>
        <v>130.46</v>
      </c>
    </row>
    <row r="96" spans="2:44" ht="31.5" customHeight="1" x14ac:dyDescent="0.25">
      <c r="B96" s="52" t="s">
        <v>64</v>
      </c>
      <c r="C96" s="46">
        <v>89712</v>
      </c>
      <c r="D96" s="101" t="s">
        <v>63</v>
      </c>
      <c r="E96" s="102"/>
      <c r="F96" s="102"/>
      <c r="G96" s="103"/>
      <c r="H96" s="39">
        <f>[1]Memorial!E125</f>
        <v>6.8</v>
      </c>
      <c r="I96" s="50" t="s">
        <v>23</v>
      </c>
      <c r="J96" s="49">
        <v>10.78</v>
      </c>
      <c r="K96" s="49">
        <v>10.52</v>
      </c>
      <c r="L96" s="49">
        <f>J96+K96</f>
        <v>21.299999999999997</v>
      </c>
      <c r="M96" s="47">
        <f>ROUND(L96*H96,2)</f>
        <v>144.84</v>
      </c>
      <c r="N96" s="48">
        <v>0.24390000000000001</v>
      </c>
      <c r="O96" s="47">
        <f>ROUND((1+N96)*H96*J96,2)</f>
        <v>91.18</v>
      </c>
      <c r="P96" s="47">
        <f>ROUND((1+N96)*H96*K96,2)</f>
        <v>88.98</v>
      </c>
      <c r="Q96" s="47">
        <f>ROUND(O96+P96,2)</f>
        <v>180.16</v>
      </c>
    </row>
    <row r="97" spans="2:44" ht="45.75" customHeight="1" x14ac:dyDescent="0.25">
      <c r="B97" s="52" t="s">
        <v>62</v>
      </c>
      <c r="C97" s="46">
        <v>86933</v>
      </c>
      <c r="D97" s="100" t="s">
        <v>61</v>
      </c>
      <c r="E97" s="100"/>
      <c r="F97" s="100"/>
      <c r="G97" s="100"/>
      <c r="H97" s="39">
        <f>[1]Memorial!E127</f>
        <v>1</v>
      </c>
      <c r="I97" s="50" t="s">
        <v>32</v>
      </c>
      <c r="J97" s="49">
        <v>274.07</v>
      </c>
      <c r="K97" s="49">
        <v>28.88</v>
      </c>
      <c r="L97" s="49">
        <f>J97+K97</f>
        <v>302.95</v>
      </c>
      <c r="M97" s="47">
        <f>ROUND(L97*H97,2)</f>
        <v>302.95</v>
      </c>
      <c r="N97" s="48">
        <v>0.24390000000000001</v>
      </c>
      <c r="O97" s="47">
        <f>ROUND((1+N97)*H97*J97,2)</f>
        <v>340.92</v>
      </c>
      <c r="P97" s="47">
        <f>ROUND((1+N97)*H97*K97,2)</f>
        <v>35.92</v>
      </c>
      <c r="Q97" s="47">
        <f>ROUND(O97+P97,2)</f>
        <v>376.84</v>
      </c>
    </row>
    <row r="98" spans="2:44" ht="20.25" customHeight="1" x14ac:dyDescent="0.25">
      <c r="B98" s="104" t="s">
        <v>60</v>
      </c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53">
        <f>SUM(O94:O97)</f>
        <v>489.54</v>
      </c>
      <c r="P98" s="53">
        <f>SUM(P94:P97)</f>
        <v>254.39000000000004</v>
      </c>
      <c r="Q98" s="53">
        <f>SUM(Q94:Q97)</f>
        <v>743.93000000000006</v>
      </c>
    </row>
    <row r="99" spans="2:44" ht="20.25" customHeight="1" x14ac:dyDescent="0.25">
      <c r="B99" s="45">
        <v>15</v>
      </c>
      <c r="C99" s="44" t="s">
        <v>59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3"/>
      <c r="R99" s="28"/>
      <c r="S99" s="28"/>
      <c r="T99" s="28"/>
      <c r="U99" s="28"/>
      <c r="V99" s="28"/>
      <c r="W99" s="28"/>
      <c r="X99" s="28"/>
      <c r="Y99" s="28"/>
      <c r="Z99" s="42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</row>
    <row r="100" spans="2:44" s="6" customFormat="1" ht="35.25" customHeight="1" x14ac:dyDescent="0.25">
      <c r="B100" s="52" t="s">
        <v>58</v>
      </c>
      <c r="C100" s="46">
        <v>97902</v>
      </c>
      <c r="D100" s="100" t="s">
        <v>57</v>
      </c>
      <c r="E100" s="100"/>
      <c r="F100" s="100"/>
      <c r="G100" s="100"/>
      <c r="H100" s="39">
        <f>[1]Memorial!E130</f>
        <v>8</v>
      </c>
      <c r="I100" s="50" t="s">
        <v>32</v>
      </c>
      <c r="J100" s="49">
        <v>235.47</v>
      </c>
      <c r="K100" s="49">
        <v>229.52</v>
      </c>
      <c r="L100" s="49">
        <f t="shared" ref="L100:L105" si="20">J100+K100</f>
        <v>464.99</v>
      </c>
      <c r="M100" s="47">
        <f t="shared" ref="M100:M105" si="21">ROUND(L100*H100,2)</f>
        <v>3719.92</v>
      </c>
      <c r="N100" s="48">
        <v>0.24390000000000001</v>
      </c>
      <c r="O100" s="47">
        <f t="shared" ref="O100:O105" si="22">ROUND((1+N100)*H100*J100,2)</f>
        <v>2343.21</v>
      </c>
      <c r="P100" s="47">
        <f t="shared" ref="P100:P105" si="23">ROUND((1+N100)*H100*K100,2)</f>
        <v>2284</v>
      </c>
      <c r="Q100" s="47">
        <f t="shared" ref="Q100:Q105" si="24">ROUND(O100+P100,2)</f>
        <v>4627.21</v>
      </c>
    </row>
    <row r="101" spans="2:44" s="6" customFormat="1" ht="35.25" customHeight="1" x14ac:dyDescent="0.25">
      <c r="B101" s="52" t="s">
        <v>56</v>
      </c>
      <c r="C101" s="46">
        <v>89482</v>
      </c>
      <c r="D101" s="100" t="s">
        <v>55</v>
      </c>
      <c r="E101" s="100"/>
      <c r="F101" s="100"/>
      <c r="G101" s="100"/>
      <c r="H101" s="39">
        <f>[1]Memorial!E132</f>
        <v>14</v>
      </c>
      <c r="I101" s="50" t="s">
        <v>32</v>
      </c>
      <c r="J101" s="49">
        <v>18.04</v>
      </c>
      <c r="K101" s="49">
        <v>3.72</v>
      </c>
      <c r="L101" s="49">
        <f t="shared" si="20"/>
        <v>21.759999999999998</v>
      </c>
      <c r="M101" s="47">
        <f t="shared" si="21"/>
        <v>304.64</v>
      </c>
      <c r="N101" s="48">
        <v>0.24390000000000001</v>
      </c>
      <c r="O101" s="47">
        <f t="shared" si="22"/>
        <v>314.16000000000003</v>
      </c>
      <c r="P101" s="47">
        <f t="shared" si="23"/>
        <v>64.78</v>
      </c>
      <c r="Q101" s="47">
        <f t="shared" si="24"/>
        <v>378.94</v>
      </c>
    </row>
    <row r="102" spans="2:44" s="6" customFormat="1" ht="35.25" customHeight="1" x14ac:dyDescent="0.25">
      <c r="B102" s="52" t="s">
        <v>54</v>
      </c>
      <c r="C102" s="46">
        <v>89714</v>
      </c>
      <c r="D102" s="100" t="s">
        <v>53</v>
      </c>
      <c r="E102" s="100"/>
      <c r="F102" s="100"/>
      <c r="G102" s="100"/>
      <c r="H102" s="39">
        <v>50</v>
      </c>
      <c r="I102" s="50" t="s">
        <v>23</v>
      </c>
      <c r="J102" s="49">
        <v>21.49</v>
      </c>
      <c r="K102" s="49">
        <v>20.49</v>
      </c>
      <c r="L102" s="49">
        <f t="shared" si="20"/>
        <v>41.98</v>
      </c>
      <c r="M102" s="47">
        <f t="shared" si="21"/>
        <v>2099</v>
      </c>
      <c r="N102" s="48">
        <v>0.24390000000000001</v>
      </c>
      <c r="O102" s="47">
        <f t="shared" si="22"/>
        <v>1336.57</v>
      </c>
      <c r="P102" s="47">
        <f t="shared" si="23"/>
        <v>1274.3800000000001</v>
      </c>
      <c r="Q102" s="47">
        <f t="shared" si="24"/>
        <v>2610.9499999999998</v>
      </c>
    </row>
    <row r="103" spans="2:44" ht="31.5" customHeight="1" x14ac:dyDescent="0.25">
      <c r="B103" s="52" t="s">
        <v>52</v>
      </c>
      <c r="C103" s="46">
        <v>91795</v>
      </c>
      <c r="D103" s="101" t="s">
        <v>51</v>
      </c>
      <c r="E103" s="102"/>
      <c r="F103" s="102"/>
      <c r="G103" s="103"/>
      <c r="H103" s="39">
        <v>137</v>
      </c>
      <c r="I103" s="50" t="s">
        <v>23</v>
      </c>
      <c r="J103" s="49">
        <v>29.73</v>
      </c>
      <c r="K103" s="49">
        <v>18.350000000000001</v>
      </c>
      <c r="L103" s="49">
        <f t="shared" si="20"/>
        <v>48.08</v>
      </c>
      <c r="M103" s="47">
        <f t="shared" si="21"/>
        <v>6586.96</v>
      </c>
      <c r="N103" s="48">
        <v>0.24390000000000001</v>
      </c>
      <c r="O103" s="47">
        <f t="shared" si="22"/>
        <v>5066.42</v>
      </c>
      <c r="P103" s="47">
        <f t="shared" si="23"/>
        <v>3127.1</v>
      </c>
      <c r="Q103" s="47">
        <f t="shared" si="24"/>
        <v>8193.52</v>
      </c>
    </row>
    <row r="104" spans="2:44" ht="31.5" customHeight="1" x14ac:dyDescent="0.25">
      <c r="B104" s="52" t="s">
        <v>50</v>
      </c>
      <c r="C104" s="46">
        <v>92106</v>
      </c>
      <c r="D104" s="101" t="s">
        <v>49</v>
      </c>
      <c r="E104" s="102"/>
      <c r="F104" s="102"/>
      <c r="G104" s="103"/>
      <c r="H104" s="39">
        <v>4</v>
      </c>
      <c r="I104" s="50" t="s">
        <v>48</v>
      </c>
      <c r="J104" s="49">
        <v>154.56</v>
      </c>
      <c r="K104" s="49">
        <v>16.75</v>
      </c>
      <c r="L104" s="49">
        <f t="shared" si="20"/>
        <v>171.31</v>
      </c>
      <c r="M104" s="47">
        <f t="shared" si="21"/>
        <v>685.24</v>
      </c>
      <c r="N104" s="48">
        <v>0.24390000000000001</v>
      </c>
      <c r="O104" s="47">
        <f t="shared" si="22"/>
        <v>769.03</v>
      </c>
      <c r="P104" s="47">
        <f t="shared" si="23"/>
        <v>83.34</v>
      </c>
      <c r="Q104" s="47">
        <f t="shared" si="24"/>
        <v>852.37</v>
      </c>
    </row>
    <row r="105" spans="2:44" ht="20.25" customHeight="1" x14ac:dyDescent="0.25">
      <c r="B105" s="52" t="s">
        <v>47</v>
      </c>
      <c r="C105" s="46" t="s">
        <v>46</v>
      </c>
      <c r="D105" s="101" t="s">
        <v>45</v>
      </c>
      <c r="E105" s="102"/>
      <c r="F105" s="102"/>
      <c r="G105" s="103"/>
      <c r="H105" s="39">
        <f>[1]Memorial!E138</f>
        <v>125</v>
      </c>
      <c r="I105" s="50" t="s">
        <v>23</v>
      </c>
      <c r="J105" s="49">
        <f>'[1]Composições Próprias'!I77</f>
        <v>1.3064499999999999</v>
      </c>
      <c r="K105" s="49">
        <f>'[1]Composições Próprias'!J77</f>
        <v>8.4609400000000008</v>
      </c>
      <c r="L105" s="49">
        <f t="shared" si="20"/>
        <v>9.7673900000000007</v>
      </c>
      <c r="M105" s="47">
        <f t="shared" si="21"/>
        <v>1220.92</v>
      </c>
      <c r="N105" s="48">
        <v>0.24390000000000001</v>
      </c>
      <c r="O105" s="47">
        <f t="shared" si="22"/>
        <v>203.14</v>
      </c>
      <c r="P105" s="47">
        <f t="shared" si="23"/>
        <v>1315.57</v>
      </c>
      <c r="Q105" s="47">
        <f t="shared" si="24"/>
        <v>1518.71</v>
      </c>
    </row>
    <row r="106" spans="2:44" ht="20.25" customHeight="1" x14ac:dyDescent="0.25">
      <c r="B106" s="104" t="s">
        <v>44</v>
      </c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53">
        <f>SUM(O100:O105)</f>
        <v>10032.530000000001</v>
      </c>
      <c r="P106" s="53">
        <f>SUM(P100:P105)</f>
        <v>8149.17</v>
      </c>
      <c r="Q106" s="53">
        <f>SUM(Q100:Q105)</f>
        <v>18181.699999999997</v>
      </c>
    </row>
    <row r="107" spans="2:44" ht="20.25" customHeight="1" x14ac:dyDescent="0.25">
      <c r="B107" s="45" t="s">
        <v>43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3"/>
      <c r="R107" s="28"/>
      <c r="S107" s="28"/>
      <c r="T107" s="28"/>
      <c r="U107" s="28"/>
      <c r="V107" s="28"/>
      <c r="W107" s="28"/>
      <c r="X107" s="28"/>
      <c r="Y107" s="28"/>
      <c r="Z107" s="42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</row>
    <row r="108" spans="2:44" ht="20.25" customHeight="1" x14ac:dyDescent="0.25">
      <c r="B108" s="45">
        <v>16</v>
      </c>
      <c r="C108" s="44" t="s">
        <v>42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3"/>
      <c r="R108" s="28"/>
      <c r="S108" s="28"/>
      <c r="T108" s="28"/>
      <c r="U108" s="28"/>
      <c r="V108" s="28"/>
      <c r="W108" s="28"/>
      <c r="X108" s="28"/>
      <c r="Y108" s="28"/>
      <c r="Z108" s="42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</row>
    <row r="109" spans="2:44" ht="47.25" customHeight="1" x14ac:dyDescent="0.25">
      <c r="B109" s="52" t="s">
        <v>41</v>
      </c>
      <c r="C109" s="46">
        <v>100763</v>
      </c>
      <c r="D109" s="101" t="s">
        <v>40</v>
      </c>
      <c r="E109" s="102"/>
      <c r="F109" s="102"/>
      <c r="G109" s="103"/>
      <c r="H109" s="39">
        <v>1000</v>
      </c>
      <c r="I109" s="50" t="s">
        <v>39</v>
      </c>
      <c r="J109" s="49">
        <v>9.1300000000000008</v>
      </c>
      <c r="K109" s="49">
        <v>0.71</v>
      </c>
      <c r="L109" s="49">
        <f>J109+K109</f>
        <v>9.84</v>
      </c>
      <c r="M109" s="47">
        <f>ROUND(L109*H109,2)</f>
        <v>9840</v>
      </c>
      <c r="N109" s="48">
        <v>0.24390000000000001</v>
      </c>
      <c r="O109" s="47">
        <f>ROUND((1+N109)*H109*J109,2)</f>
        <v>11356.81</v>
      </c>
      <c r="P109" s="47">
        <f>ROUND((1+N109)*H109*K109,2)</f>
        <v>883.17</v>
      </c>
      <c r="Q109" s="47">
        <f>ROUND(O109+P109,2)</f>
        <v>12239.98</v>
      </c>
    </row>
    <row r="110" spans="2:44" s="6" customFormat="1" ht="33" customHeight="1" x14ac:dyDescent="0.25">
      <c r="B110" s="52" t="s">
        <v>38</v>
      </c>
      <c r="C110" s="51" t="s">
        <v>37</v>
      </c>
      <c r="D110" s="101" t="s">
        <v>36</v>
      </c>
      <c r="E110" s="102"/>
      <c r="F110" s="102"/>
      <c r="G110" s="103"/>
      <c r="H110" s="39">
        <v>1</v>
      </c>
      <c r="I110" s="50" t="s">
        <v>32</v>
      </c>
      <c r="J110" s="49">
        <f>'[1]Composições Próprias'!I102</f>
        <v>1348.4066666666668</v>
      </c>
      <c r="K110" s="49">
        <f>'[1]Composições Próprias'!J102</f>
        <v>1312.48</v>
      </c>
      <c r="L110" s="49">
        <f>J110+K110</f>
        <v>2660.8866666666668</v>
      </c>
      <c r="M110" s="47">
        <f>ROUND(L110*H110,2)</f>
        <v>2660.89</v>
      </c>
      <c r="N110" s="48">
        <v>0.24390000000000001</v>
      </c>
      <c r="O110" s="47">
        <f>ROUND((1+N110)*H110*J110,2)</f>
        <v>1677.28</v>
      </c>
      <c r="P110" s="47">
        <f>ROUND((1+N110)*H110*K110,2)</f>
        <v>1632.59</v>
      </c>
      <c r="Q110" s="47">
        <f>ROUND(O110+P110,2)</f>
        <v>3309.87</v>
      </c>
    </row>
    <row r="111" spans="2:44" s="6" customFormat="1" ht="33" customHeight="1" x14ac:dyDescent="0.25">
      <c r="B111" s="52" t="s">
        <v>35</v>
      </c>
      <c r="C111" s="51" t="s">
        <v>34</v>
      </c>
      <c r="D111" s="101" t="s">
        <v>33</v>
      </c>
      <c r="E111" s="102"/>
      <c r="F111" s="102"/>
      <c r="G111" s="103"/>
      <c r="H111" s="39">
        <v>1</v>
      </c>
      <c r="I111" s="50" t="s">
        <v>32</v>
      </c>
      <c r="J111" s="49">
        <v>0</v>
      </c>
      <c r="K111" s="49">
        <f>'[1]Composições Próprias'!I108</f>
        <v>3993.2</v>
      </c>
      <c r="L111" s="49">
        <f>J111+K111</f>
        <v>3993.2</v>
      </c>
      <c r="M111" s="47">
        <f>ROUND(L111*H111,2)</f>
        <v>3993.2</v>
      </c>
      <c r="N111" s="48">
        <v>0.24390000000000001</v>
      </c>
      <c r="O111" s="47">
        <f>ROUND((1+N111)*H111*J111,2)</f>
        <v>0</v>
      </c>
      <c r="P111" s="47">
        <f>ROUND((1+N111)*H111*K111,2)</f>
        <v>4967.1400000000003</v>
      </c>
      <c r="Q111" s="47">
        <f>ROUND(O111+P111,2)</f>
        <v>4967.1400000000003</v>
      </c>
    </row>
    <row r="112" spans="2:44" ht="20.25" customHeight="1" x14ac:dyDescent="0.25">
      <c r="B112" s="119" t="s">
        <v>31</v>
      </c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31">
        <f>SUM(O109:O109)</f>
        <v>11356.81</v>
      </c>
      <c r="P112" s="31">
        <f>SUM(P109:P109)</f>
        <v>883.17</v>
      </c>
      <c r="Q112" s="31">
        <f>SUM(Q109:Q109)</f>
        <v>12239.98</v>
      </c>
    </row>
    <row r="113" spans="2:44" ht="20.25" customHeight="1" x14ac:dyDescent="0.25">
      <c r="B113" s="45">
        <v>17</v>
      </c>
      <c r="C113" s="44" t="s">
        <v>30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3"/>
      <c r="R113" s="28"/>
      <c r="S113" s="28"/>
      <c r="T113" s="28"/>
      <c r="U113" s="28"/>
      <c r="V113" s="28"/>
      <c r="W113" s="28"/>
      <c r="X113" s="28"/>
      <c r="Y113" s="28"/>
      <c r="Z113" s="42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</row>
    <row r="114" spans="2:44" ht="20.25" customHeight="1" x14ac:dyDescent="0.25">
      <c r="B114" s="41" t="s">
        <v>29</v>
      </c>
      <c r="C114" s="46">
        <v>97621</v>
      </c>
      <c r="D114" s="101" t="s">
        <v>28</v>
      </c>
      <c r="E114" s="102"/>
      <c r="F114" s="102"/>
      <c r="G114" s="103"/>
      <c r="H114" s="39">
        <f>[1]Memorial!E149</f>
        <v>0.24299999999999999</v>
      </c>
      <c r="I114" s="38" t="s">
        <v>13</v>
      </c>
      <c r="J114" s="37">
        <v>478.62</v>
      </c>
      <c r="K114" s="37">
        <v>104.51</v>
      </c>
      <c r="L114" s="37">
        <f>J114+K114</f>
        <v>583.13</v>
      </c>
      <c r="M114" s="35">
        <f>ROUND(L114*H114,2)</f>
        <v>141.69999999999999</v>
      </c>
      <c r="N114" s="36">
        <v>0.24390000000000001</v>
      </c>
      <c r="O114" s="35">
        <f>ROUND((1+N114)*H114*J114,2)</f>
        <v>144.66999999999999</v>
      </c>
      <c r="P114" s="35">
        <f>ROUND((1+N114)*H114*K114,2)</f>
        <v>31.59</v>
      </c>
      <c r="Q114" s="35">
        <f>ROUND(O114+P114,2)</f>
        <v>176.26</v>
      </c>
    </row>
    <row r="115" spans="2:44" ht="33" customHeight="1" x14ac:dyDescent="0.25">
      <c r="B115" s="41" t="s">
        <v>27</v>
      </c>
      <c r="C115" s="46">
        <v>94569</v>
      </c>
      <c r="D115" s="100" t="s">
        <v>26</v>
      </c>
      <c r="E115" s="100"/>
      <c r="F115" s="100"/>
      <c r="G115" s="100"/>
      <c r="H115" s="39">
        <f>[1]Memorial!E151</f>
        <v>1.2800000000000002</v>
      </c>
      <c r="I115" s="38" t="s">
        <v>20</v>
      </c>
      <c r="J115" s="37">
        <v>429.43</v>
      </c>
      <c r="K115" s="37">
        <v>38.08</v>
      </c>
      <c r="L115" s="37">
        <f>J115+K115</f>
        <v>467.51</v>
      </c>
      <c r="M115" s="35">
        <f>ROUND(L115*H115,2)</f>
        <v>598.41</v>
      </c>
      <c r="N115" s="36">
        <v>0.24390000000000001</v>
      </c>
      <c r="O115" s="35">
        <f>ROUND((1+N115)*H115*J115,2)</f>
        <v>683.74</v>
      </c>
      <c r="P115" s="35">
        <f>ROUND((1+N115)*H115*K115,2)</f>
        <v>60.63</v>
      </c>
      <c r="Q115" s="35">
        <f>ROUND(O115+P115,2)</f>
        <v>744.37</v>
      </c>
    </row>
    <row r="116" spans="2:44" ht="22.5" customHeight="1" x14ac:dyDescent="0.25">
      <c r="B116" s="41" t="s">
        <v>25</v>
      </c>
      <c r="C116" s="46">
        <v>94587</v>
      </c>
      <c r="D116" s="100" t="s">
        <v>24</v>
      </c>
      <c r="E116" s="100"/>
      <c r="F116" s="100"/>
      <c r="G116" s="100"/>
      <c r="H116" s="39">
        <f>[1]Memorial!E153</f>
        <v>7.2</v>
      </c>
      <c r="I116" s="38" t="s">
        <v>23</v>
      </c>
      <c r="J116" s="37">
        <v>26.52</v>
      </c>
      <c r="K116" s="37">
        <v>14.94</v>
      </c>
      <c r="L116" s="37">
        <f>J116+K116</f>
        <v>41.46</v>
      </c>
      <c r="M116" s="35">
        <f>ROUND(L116*H116,2)</f>
        <v>298.51</v>
      </c>
      <c r="N116" s="36">
        <v>0.24390000000000001</v>
      </c>
      <c r="O116" s="35">
        <f>ROUND((1+N116)*H116*J116,2)</f>
        <v>237.52</v>
      </c>
      <c r="P116" s="35">
        <f>ROUND((1+N116)*H116*K116,2)</f>
        <v>133.80000000000001</v>
      </c>
      <c r="Q116" s="35">
        <f>ROUND(O116+P116,2)</f>
        <v>371.32</v>
      </c>
    </row>
    <row r="117" spans="2:44" ht="28.5" customHeight="1" x14ac:dyDescent="0.25">
      <c r="B117" s="41" t="s">
        <v>22</v>
      </c>
      <c r="C117" s="46">
        <v>72118</v>
      </c>
      <c r="D117" s="100" t="s">
        <v>21</v>
      </c>
      <c r="E117" s="100"/>
      <c r="F117" s="100"/>
      <c r="G117" s="100"/>
      <c r="H117" s="39">
        <f>[1]Memorial!E155</f>
        <v>1.2800000000000002</v>
      </c>
      <c r="I117" s="38" t="s">
        <v>20</v>
      </c>
      <c r="J117" s="37">
        <v>123.99</v>
      </c>
      <c r="K117" s="37">
        <v>13.88</v>
      </c>
      <c r="L117" s="37">
        <f>J117+K117</f>
        <v>137.87</v>
      </c>
      <c r="M117" s="35">
        <f>ROUND(L117*H117,2)</f>
        <v>176.47</v>
      </c>
      <c r="N117" s="36">
        <v>0.24390000000000001</v>
      </c>
      <c r="O117" s="35">
        <f>ROUND((1+N117)*H117*J117,2)</f>
        <v>197.42</v>
      </c>
      <c r="P117" s="35">
        <f>ROUND((1+N117)*H117*K117,2)</f>
        <v>22.1</v>
      </c>
      <c r="Q117" s="35">
        <f>ROUND(O117+P117,2)</f>
        <v>219.52</v>
      </c>
    </row>
    <row r="118" spans="2:44" ht="20.25" customHeight="1" x14ac:dyDescent="0.25">
      <c r="B118" s="119" t="s">
        <v>19</v>
      </c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31">
        <f>SUM(O114:O117)</f>
        <v>1263.3500000000001</v>
      </c>
      <c r="P118" s="31">
        <f>SUM(P114:P117)</f>
        <v>248.12</v>
      </c>
      <c r="Q118" s="31">
        <f>SUM(Q114:Q117)</f>
        <v>1511.47</v>
      </c>
    </row>
    <row r="119" spans="2:44" ht="20.25" customHeight="1" x14ac:dyDescent="0.25">
      <c r="B119" s="45">
        <v>18</v>
      </c>
      <c r="C119" s="44" t="s">
        <v>18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3"/>
      <c r="R119" s="28"/>
      <c r="S119" s="28"/>
      <c r="T119" s="28"/>
      <c r="U119" s="28"/>
      <c r="V119" s="28"/>
      <c r="W119" s="28"/>
      <c r="X119" s="28"/>
      <c r="Y119" s="28"/>
      <c r="Z119" s="42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</row>
    <row r="120" spans="2:44" s="32" customFormat="1" ht="18.75" customHeight="1" x14ac:dyDescent="0.25">
      <c r="B120" s="41" t="s">
        <v>17</v>
      </c>
      <c r="C120" s="40">
        <v>99803</v>
      </c>
      <c r="D120" s="101" t="s">
        <v>16</v>
      </c>
      <c r="E120" s="102"/>
      <c r="F120" s="102"/>
      <c r="G120" s="103"/>
      <c r="H120" s="39">
        <v>145</v>
      </c>
      <c r="I120" s="38" t="s">
        <v>13</v>
      </c>
      <c r="J120" s="37">
        <v>0.35</v>
      </c>
      <c r="K120" s="37">
        <v>1.25</v>
      </c>
      <c r="L120" s="37">
        <f>J120+K120</f>
        <v>1.6</v>
      </c>
      <c r="M120" s="35">
        <f>ROUND(L120*H120,2)</f>
        <v>232</v>
      </c>
      <c r="N120" s="36">
        <v>0.24390000000000001</v>
      </c>
      <c r="O120" s="35">
        <f>ROUND((1+N120)*H120*J120,2)</f>
        <v>63.13</v>
      </c>
      <c r="P120" s="35">
        <f>ROUND((1+N120)*H120*K120,2)</f>
        <v>225.46</v>
      </c>
      <c r="Q120" s="35">
        <f>ROUND(O120+P120,2)</f>
        <v>288.58999999999997</v>
      </c>
      <c r="R120" s="29"/>
      <c r="S120" s="28"/>
      <c r="T120" s="28"/>
      <c r="U120" s="28"/>
      <c r="V120" s="28"/>
      <c r="W120" s="28"/>
      <c r="X120" s="28"/>
      <c r="Y120" s="28"/>
      <c r="Z120" s="34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</row>
    <row r="121" spans="2:44" s="32" customFormat="1" ht="18.75" customHeight="1" x14ac:dyDescent="0.25">
      <c r="B121" s="41" t="s">
        <v>15</v>
      </c>
      <c r="C121" s="40">
        <v>72897</v>
      </c>
      <c r="D121" s="101" t="s">
        <v>14</v>
      </c>
      <c r="E121" s="102"/>
      <c r="F121" s="102"/>
      <c r="G121" s="103"/>
      <c r="H121" s="39">
        <v>145</v>
      </c>
      <c r="I121" s="38" t="s">
        <v>13</v>
      </c>
      <c r="J121" s="37">
        <f>4.12+3.48</f>
        <v>7.6</v>
      </c>
      <c r="K121" s="37">
        <v>12.82</v>
      </c>
      <c r="L121" s="37">
        <f>J121+K121</f>
        <v>20.420000000000002</v>
      </c>
      <c r="M121" s="35">
        <f>ROUND(L121*H121,2)</f>
        <v>2960.9</v>
      </c>
      <c r="N121" s="36">
        <v>0.24390000000000001</v>
      </c>
      <c r="O121" s="35">
        <f>ROUND((1+N121)*H121*J121,2)</f>
        <v>1370.78</v>
      </c>
      <c r="P121" s="35">
        <f>ROUND((1+N121)*H121*K121,2)</f>
        <v>2312.29</v>
      </c>
      <c r="Q121" s="35">
        <f>ROUND(O121+P121,2)</f>
        <v>3683.07</v>
      </c>
      <c r="R121" s="29"/>
      <c r="S121" s="28"/>
      <c r="T121" s="28"/>
      <c r="U121" s="28"/>
      <c r="V121" s="28"/>
      <c r="W121" s="28"/>
      <c r="X121" s="28"/>
      <c r="Y121" s="28"/>
      <c r="Z121" s="34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</row>
    <row r="122" spans="2:44" ht="20.25" customHeight="1" x14ac:dyDescent="0.25">
      <c r="B122" s="119" t="s">
        <v>12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31">
        <f>SUM(O120:O121)</f>
        <v>1433.91</v>
      </c>
      <c r="P122" s="31">
        <f>SUM(P120:P121)</f>
        <v>2537.75</v>
      </c>
      <c r="Q122" s="31">
        <f>SUM(Q120:Q121)</f>
        <v>3971.6600000000003</v>
      </c>
    </row>
    <row r="123" spans="2:44" ht="30.75" customHeight="1" x14ac:dyDescent="0.25">
      <c r="B123" s="114" t="s">
        <v>11</v>
      </c>
      <c r="C123" s="115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6"/>
      <c r="O123" s="30">
        <f>O10+O17+O24+O31+O35+O43+O48+O54+O63+O73+O81+O88+O92+O98+O106+O112+O118+O122</f>
        <v>101597.86000000002</v>
      </c>
      <c r="P123" s="30">
        <f>P10+P17+P24+P31+P35+P43+P48+P54+P63+P73+P81+P88+P92+P98+P106+P112+P118+P122</f>
        <v>53346.71</v>
      </c>
      <c r="Q123" s="30">
        <f>Q10+Q17+Q24+Q31+Q35+Q43+Q48+Q54+Q63+Q73+Q81+Q88+Q92+Q98+Q106+Q112+Q118+Q122</f>
        <v>154944.57000000004</v>
      </c>
      <c r="R123" s="29"/>
      <c r="S123" s="28"/>
      <c r="T123" s="28"/>
      <c r="U123" s="28"/>
      <c r="V123" s="28"/>
      <c r="W123" s="28"/>
      <c r="X123" s="28"/>
      <c r="Y123" s="28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2:44" ht="25.5" customHeight="1" x14ac:dyDescent="0.25">
      <c r="B124" s="12"/>
      <c r="C124" s="19"/>
      <c r="D124" s="19"/>
      <c r="E124" s="19"/>
      <c r="F124" s="19"/>
      <c r="G124" s="19"/>
      <c r="H124" s="18"/>
      <c r="I124" s="17"/>
      <c r="J124" s="16"/>
      <c r="K124" s="16"/>
      <c r="L124" s="16"/>
      <c r="M124" s="16"/>
      <c r="N124" s="16"/>
      <c r="O124" s="16"/>
      <c r="P124" s="16"/>
      <c r="Q124" s="1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2:44" ht="15" customHeight="1" x14ac:dyDescent="0.25">
      <c r="B125" s="12"/>
      <c r="C125" s="113" t="s">
        <v>10</v>
      </c>
      <c r="D125" s="113"/>
      <c r="E125" s="27"/>
      <c r="F125" s="27"/>
      <c r="G125" s="27"/>
      <c r="H125" s="22"/>
      <c r="I125" s="21"/>
      <c r="J125" s="16"/>
      <c r="K125" s="16"/>
      <c r="L125" s="16"/>
      <c r="M125" s="16"/>
      <c r="N125" s="16"/>
      <c r="O125" s="16"/>
      <c r="P125" s="16"/>
      <c r="Q125" s="16"/>
      <c r="R125" s="23"/>
      <c r="S125" s="23"/>
      <c r="T125" s="23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2:44" ht="15" customHeight="1" x14ac:dyDescent="0.25">
      <c r="B126" s="12"/>
      <c r="C126" s="106" t="s">
        <v>9</v>
      </c>
      <c r="D126" s="106"/>
      <c r="E126" s="117" t="s">
        <v>8</v>
      </c>
      <c r="F126" s="117"/>
      <c r="G126" s="24"/>
      <c r="H126" s="22"/>
      <c r="I126" s="21"/>
      <c r="J126" s="16"/>
      <c r="K126" s="20"/>
      <c r="L126" s="16"/>
      <c r="M126" s="20"/>
      <c r="N126" s="20"/>
      <c r="O126" s="16"/>
      <c r="P126" s="20"/>
      <c r="Q126" s="20"/>
      <c r="R126" s="23"/>
      <c r="S126" s="23"/>
      <c r="T126" s="23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 spans="2:44" ht="15" customHeight="1" x14ac:dyDescent="0.25">
      <c r="B127" s="12"/>
      <c r="C127" s="106" t="s">
        <v>7</v>
      </c>
      <c r="D127" s="106"/>
      <c r="E127" s="117" t="s">
        <v>6</v>
      </c>
      <c r="F127" s="117"/>
      <c r="G127" s="26"/>
      <c r="H127" s="25"/>
      <c r="I127" s="21"/>
      <c r="J127" s="16"/>
      <c r="K127" s="19"/>
      <c r="L127" s="16"/>
      <c r="M127" s="19"/>
      <c r="N127" s="19"/>
      <c r="O127" s="16"/>
      <c r="P127" s="19"/>
      <c r="Q127" s="20"/>
      <c r="R127" s="23"/>
      <c r="S127" s="23"/>
      <c r="T127" s="23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2:44" ht="15" customHeight="1" x14ac:dyDescent="0.25">
      <c r="B128" s="12"/>
      <c r="C128" s="106" t="s">
        <v>5</v>
      </c>
      <c r="D128" s="106"/>
      <c r="E128" s="107">
        <v>1.1061000000000001</v>
      </c>
      <c r="F128" s="107"/>
      <c r="G128" s="24"/>
      <c r="H128" s="18"/>
      <c r="I128" s="17"/>
      <c r="J128" s="16"/>
      <c r="K128" s="20"/>
      <c r="L128" s="16"/>
      <c r="M128" s="20"/>
      <c r="N128" s="20"/>
      <c r="O128" s="16"/>
      <c r="P128" s="20"/>
      <c r="Q128" s="20"/>
      <c r="R128" s="23"/>
      <c r="S128" s="23"/>
      <c r="T128" s="23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2:37" ht="15" customHeight="1" x14ac:dyDescent="0.25">
      <c r="B129" s="12"/>
      <c r="C129" s="106" t="s">
        <v>4</v>
      </c>
      <c r="D129" s="106"/>
      <c r="E129" s="107">
        <v>0.24390000000000001</v>
      </c>
      <c r="F129" s="107"/>
      <c r="G129" s="24"/>
      <c r="H129" s="22"/>
      <c r="I129" s="21"/>
      <c r="J129" s="16"/>
      <c r="K129" s="20"/>
      <c r="L129" s="16"/>
      <c r="M129" s="20"/>
      <c r="N129" s="20"/>
      <c r="O129" s="16"/>
      <c r="P129" s="20"/>
      <c r="Q129" s="20"/>
      <c r="R129" s="23"/>
      <c r="S129" s="23"/>
      <c r="T129" s="23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 spans="2:37" ht="18.75" customHeight="1" x14ac:dyDescent="0.25">
      <c r="B130" s="12"/>
      <c r="C130" s="106" t="s">
        <v>3</v>
      </c>
      <c r="D130" s="106"/>
      <c r="E130" s="113" t="s">
        <v>2</v>
      </c>
      <c r="F130" s="113"/>
      <c r="G130" s="113"/>
      <c r="H130" s="22"/>
      <c r="I130" s="21"/>
      <c r="J130" s="20"/>
      <c r="K130" s="20"/>
      <c r="L130" s="20"/>
      <c r="M130" s="20"/>
      <c r="N130" s="20"/>
      <c r="O130" s="20"/>
      <c r="P130" s="20"/>
      <c r="Q130" s="20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2:37" ht="15" customHeight="1" x14ac:dyDescent="0.25">
      <c r="B131" s="12"/>
      <c r="C131" s="19"/>
      <c r="D131" s="19"/>
      <c r="E131" s="19"/>
      <c r="F131" s="19"/>
      <c r="G131" s="19"/>
      <c r="H131" s="18"/>
      <c r="I131" s="17"/>
      <c r="J131" s="20"/>
      <c r="K131" s="20"/>
      <c r="L131" s="20"/>
      <c r="M131" s="108" t="s">
        <v>1</v>
      </c>
      <c r="N131" s="108"/>
      <c r="O131" s="108"/>
      <c r="P131" s="108"/>
      <c r="Q131" s="108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2:37" ht="15" customHeight="1" x14ac:dyDescent="0.25">
      <c r="B132" s="12"/>
      <c r="C132" s="19"/>
      <c r="D132" s="19"/>
      <c r="E132" s="19"/>
      <c r="F132" s="19"/>
      <c r="G132" s="19"/>
      <c r="H132" s="18"/>
      <c r="I132" s="17"/>
      <c r="J132" s="17"/>
      <c r="K132" s="17"/>
      <c r="L132" s="17"/>
      <c r="M132" s="17"/>
      <c r="N132" s="17"/>
      <c r="O132" s="17"/>
      <c r="P132" s="17"/>
      <c r="Q132" s="16"/>
      <c r="R132" s="6"/>
      <c r="S132" s="6"/>
      <c r="T132" s="6"/>
      <c r="U132" s="6"/>
      <c r="V132" s="6"/>
      <c r="W132" s="6"/>
      <c r="X132" s="6"/>
      <c r="Y132" s="6"/>
      <c r="Z132" s="6" t="s">
        <v>0</v>
      </c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 spans="2:37" ht="15" customHeight="1" x14ac:dyDescent="0.25">
      <c r="B133" s="12"/>
      <c r="C133" s="15"/>
      <c r="D133" s="15"/>
      <c r="E133" s="15"/>
      <c r="F133" s="15"/>
      <c r="G133" s="15"/>
      <c r="H133" s="14"/>
      <c r="I133" s="13"/>
      <c r="J133" s="11"/>
      <c r="K133" s="11"/>
      <c r="L133" s="11"/>
      <c r="M133" s="11"/>
      <c r="N133" s="11"/>
      <c r="O133" s="11"/>
      <c r="P133" s="11"/>
      <c r="Q133" s="11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2:37" ht="15" customHeight="1" x14ac:dyDescent="0.25">
      <c r="B134" s="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"/>
      <c r="M134" s="11"/>
      <c r="N134" s="11"/>
      <c r="O134" s="11"/>
      <c r="P134" s="11"/>
      <c r="Q134" s="11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2:37" ht="15" customHeight="1" x14ac:dyDescent="0.25">
      <c r="B135" s="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"/>
      <c r="M135" s="11"/>
      <c r="N135" s="11"/>
      <c r="O135" s="11"/>
      <c r="P135" s="11"/>
      <c r="Q135" s="11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2:37" ht="15" customHeight="1" x14ac:dyDescent="0.25">
      <c r="B136" s="10"/>
      <c r="C136" s="6"/>
      <c r="D136" s="6"/>
      <c r="E136" s="6"/>
      <c r="F136" s="6"/>
      <c r="G136" s="6"/>
      <c r="H136" s="9"/>
      <c r="I136" s="8"/>
      <c r="J136" s="7"/>
      <c r="K136" s="7"/>
      <c r="L136" s="7"/>
      <c r="M136" s="7"/>
      <c r="N136" s="7"/>
      <c r="O136" s="7"/>
      <c r="P136" s="7"/>
      <c r="Q136" s="7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2:37" ht="15" customHeight="1" x14ac:dyDescent="0.25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2:37" ht="15" customHeight="1" x14ac:dyDescent="0.25"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 spans="2:37" ht="15" customHeight="1" x14ac:dyDescent="0.25"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2:37" ht="15" customHeight="1" x14ac:dyDescent="0.25"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2:37" ht="15" customHeight="1" x14ac:dyDescent="0.25"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2:37" ht="15" customHeight="1" x14ac:dyDescent="0.25"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2:37" ht="15" customHeight="1" x14ac:dyDescent="0.25"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2:37" ht="15" customHeight="1" x14ac:dyDescent="0.25"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 spans="18:37" ht="15" customHeight="1" x14ac:dyDescent="0.25"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8:37" ht="15" customHeight="1" x14ac:dyDescent="0.25"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8:37" ht="15" customHeight="1" x14ac:dyDescent="0.25"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18:37" ht="15" customHeight="1" x14ac:dyDescent="0.25"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8:37" ht="15" customHeight="1" x14ac:dyDescent="0.25"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8:37" ht="15" customHeight="1" x14ac:dyDescent="0.25"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18:37" ht="15" customHeight="1" x14ac:dyDescent="0.25"/>
    <row r="152" spans="18:37" ht="15" customHeight="1" x14ac:dyDescent="0.25"/>
    <row r="153" spans="18:37" ht="15" customHeight="1" x14ac:dyDescent="0.25"/>
    <row r="154" spans="18:37" ht="15" customHeight="1" x14ac:dyDescent="0.25"/>
    <row r="155" spans="18:37" ht="15" customHeight="1" x14ac:dyDescent="0.25"/>
    <row r="156" spans="18:37" ht="15" customHeight="1" x14ac:dyDescent="0.25"/>
    <row r="157" spans="18:37" ht="15" customHeight="1" x14ac:dyDescent="0.25"/>
    <row r="158" spans="18:37" ht="15" customHeight="1" x14ac:dyDescent="0.25"/>
    <row r="159" spans="18:37" ht="15" customHeight="1" x14ac:dyDescent="0.25"/>
    <row r="160" spans="18:37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</sheetData>
  <mergeCells count="125">
    <mergeCell ref="D120:G120"/>
    <mergeCell ref="D45:G45"/>
    <mergeCell ref="D109:G109"/>
    <mergeCell ref="B112:N112"/>
    <mergeCell ref="D114:G114"/>
    <mergeCell ref="D115:G115"/>
    <mergeCell ref="D116:G116"/>
    <mergeCell ref="D42:G42"/>
    <mergeCell ref="D60:G60"/>
    <mergeCell ref="D117:G117"/>
    <mergeCell ref="B118:N118"/>
    <mergeCell ref="D110:G110"/>
    <mergeCell ref="B92:N92"/>
    <mergeCell ref="D94:G94"/>
    <mergeCell ref="D102:G102"/>
    <mergeCell ref="D91:G91"/>
    <mergeCell ref="B88:N88"/>
    <mergeCell ref="D87:G87"/>
    <mergeCell ref="D83:G83"/>
    <mergeCell ref="D77:G77"/>
    <mergeCell ref="D78:G78"/>
    <mergeCell ref="D79:G79"/>
    <mergeCell ref="D80:G80"/>
    <mergeCell ref="D84:G84"/>
    <mergeCell ref="D103:G103"/>
    <mergeCell ref="D104:G104"/>
    <mergeCell ref="B98:N98"/>
    <mergeCell ref="D105:G105"/>
    <mergeCell ref="D100:G100"/>
    <mergeCell ref="D101:G101"/>
    <mergeCell ref="D29:G29"/>
    <mergeCell ref="D20:G20"/>
    <mergeCell ref="D21:G21"/>
    <mergeCell ref="D22:G22"/>
    <mergeCell ref="D33:G33"/>
    <mergeCell ref="D38:G38"/>
    <mergeCell ref="D47:G47"/>
    <mergeCell ref="D46:G46"/>
    <mergeCell ref="D62:G62"/>
    <mergeCell ref="D67:G67"/>
    <mergeCell ref="D56:G56"/>
    <mergeCell ref="D57:G57"/>
    <mergeCell ref="D14:G14"/>
    <mergeCell ref="D23:G23"/>
    <mergeCell ref="D15:G15"/>
    <mergeCell ref="B11:E11"/>
    <mergeCell ref="D16:G16"/>
    <mergeCell ref="D26:G26"/>
    <mergeCell ref="D27:G27"/>
    <mergeCell ref="D28:G28"/>
    <mergeCell ref="D13:G13"/>
    <mergeCell ref="D19:G19"/>
    <mergeCell ref="B24:N24"/>
    <mergeCell ref="B122:N122"/>
    <mergeCell ref="D40:G40"/>
    <mergeCell ref="B43:N43"/>
    <mergeCell ref="D30:G30"/>
    <mergeCell ref="D37:G37"/>
    <mergeCell ref="D34:G34"/>
    <mergeCell ref="B35:N35"/>
    <mergeCell ref="D41:G41"/>
    <mergeCell ref="B49:C49"/>
    <mergeCell ref="D51:G51"/>
    <mergeCell ref="D53:G53"/>
    <mergeCell ref="D90:G90"/>
    <mergeCell ref="D58:G58"/>
    <mergeCell ref="D69:G69"/>
    <mergeCell ref="D61:G61"/>
    <mergeCell ref="D121:G121"/>
    <mergeCell ref="B48:N48"/>
    <mergeCell ref="D39:G39"/>
    <mergeCell ref="D97:G97"/>
    <mergeCell ref="B106:N106"/>
    <mergeCell ref="D52:G52"/>
    <mergeCell ref="D65:G65"/>
    <mergeCell ref="D66:G66"/>
    <mergeCell ref="B54:N54"/>
    <mergeCell ref="C128:D128"/>
    <mergeCell ref="E128:F128"/>
    <mergeCell ref="C129:D129"/>
    <mergeCell ref="E129:F129"/>
    <mergeCell ref="M131:Q131"/>
    <mergeCell ref="C130:D130"/>
    <mergeCell ref="B4:Q4"/>
    <mergeCell ref="C134:K134"/>
    <mergeCell ref="C135:K135"/>
    <mergeCell ref="E130:G130"/>
    <mergeCell ref="B123:N123"/>
    <mergeCell ref="C125:D125"/>
    <mergeCell ref="C126:D126"/>
    <mergeCell ref="E126:F126"/>
    <mergeCell ref="C127:D127"/>
    <mergeCell ref="E127:F127"/>
    <mergeCell ref="D6:G7"/>
    <mergeCell ref="J6:L6"/>
    <mergeCell ref="M6:M7"/>
    <mergeCell ref="N6:N7"/>
    <mergeCell ref="O6:Q6"/>
    <mergeCell ref="H6:H7"/>
    <mergeCell ref="I6:I7"/>
    <mergeCell ref="D59:G59"/>
    <mergeCell ref="B1:Q1"/>
    <mergeCell ref="B2:Q2"/>
    <mergeCell ref="B3:Q3"/>
    <mergeCell ref="B5:Q5"/>
    <mergeCell ref="B6:B7"/>
    <mergeCell ref="C6:C7"/>
    <mergeCell ref="D76:G76"/>
    <mergeCell ref="D111:G111"/>
    <mergeCell ref="D70:G70"/>
    <mergeCell ref="D71:G71"/>
    <mergeCell ref="D72:G72"/>
    <mergeCell ref="D95:G95"/>
    <mergeCell ref="D96:G96"/>
    <mergeCell ref="D85:G85"/>
    <mergeCell ref="D86:G86"/>
    <mergeCell ref="B81:N81"/>
    <mergeCell ref="D9:G9"/>
    <mergeCell ref="B10:N10"/>
    <mergeCell ref="B17:N17"/>
    <mergeCell ref="B31:N31"/>
    <mergeCell ref="D75:G75"/>
    <mergeCell ref="B63:N63"/>
    <mergeCell ref="B73:N73"/>
    <mergeCell ref="D68:G68"/>
  </mergeCells>
  <pageMargins left="0.78740157480314965" right="0.59055118110236227" top="1.1811023622047245" bottom="0.78740157480314965" header="0.31496062992125984" footer="0.31496062992125984"/>
  <pageSetup paperSize="9" scale="5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D4F4-D4BA-4A13-880D-7D6713BCE0AB}">
  <sheetPr>
    <pageSetUpPr fitToPage="1"/>
  </sheetPr>
  <dimension ref="C2:S36"/>
  <sheetViews>
    <sheetView tabSelected="1" workbookViewId="0">
      <selection activeCell="Q19" sqref="Q19"/>
    </sheetView>
  </sheetViews>
  <sheetFormatPr defaultRowHeight="15" x14ac:dyDescent="0.25"/>
  <cols>
    <col min="1" max="2" width="5.28515625" customWidth="1"/>
    <col min="3" max="3" width="4.7109375" customWidth="1"/>
    <col min="7" max="7" width="15.5703125" customWidth="1"/>
    <col min="8" max="8" width="14.28515625" bestFit="1" customWidth="1"/>
    <col min="10" max="10" width="14.28515625" bestFit="1" customWidth="1"/>
    <col min="12" max="12" width="14.28515625" bestFit="1" customWidth="1"/>
    <col min="14" max="14" width="14.28515625" bestFit="1" customWidth="1"/>
    <col min="15" max="15" width="7.28515625" bestFit="1" customWidth="1"/>
    <col min="17" max="18" width="14.28515625" bestFit="1" customWidth="1"/>
    <col min="19" max="19" width="12.140625" bestFit="1" customWidth="1"/>
  </cols>
  <sheetData>
    <row r="2" spans="3:18" x14ac:dyDescent="0.25">
      <c r="C2" s="127" t="s">
        <v>233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3:18" ht="15" customHeight="1" x14ac:dyDescent="0.25">
      <c r="C3" s="127" t="s">
        <v>242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3:18" x14ac:dyDescent="0.25">
      <c r="C4" s="128" t="s">
        <v>231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3:18" x14ac:dyDescent="0.25">
      <c r="C5" s="127" t="s">
        <v>230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3:18" x14ac:dyDescent="0.25">
      <c r="C6" s="129"/>
      <c r="D6" s="129"/>
      <c r="E6" s="129"/>
      <c r="F6" s="129"/>
      <c r="G6" s="129"/>
      <c r="H6" s="129"/>
      <c r="I6" s="129"/>
      <c r="J6" s="129"/>
      <c r="K6" s="129"/>
      <c r="L6" s="60"/>
      <c r="M6" s="60"/>
      <c r="N6" s="60"/>
    </row>
    <row r="7" spans="3:18" x14ac:dyDescent="0.25">
      <c r="C7" s="130" t="s">
        <v>229</v>
      </c>
      <c r="D7" s="131"/>
      <c r="E7" s="131"/>
      <c r="F7" s="131"/>
      <c r="G7" s="132"/>
      <c r="H7" s="136" t="s">
        <v>234</v>
      </c>
      <c r="I7" s="137"/>
      <c r="J7" s="136" t="s">
        <v>235</v>
      </c>
      <c r="K7" s="137"/>
      <c r="L7" s="136" t="s">
        <v>236</v>
      </c>
      <c r="M7" s="137"/>
      <c r="N7" s="136" t="s">
        <v>237</v>
      </c>
      <c r="O7" s="137"/>
    </row>
    <row r="8" spans="3:18" x14ac:dyDescent="0.25">
      <c r="C8" s="133"/>
      <c r="D8" s="134"/>
      <c r="E8" s="134"/>
      <c r="F8" s="134"/>
      <c r="G8" s="135"/>
      <c r="H8" s="61" t="s">
        <v>238</v>
      </c>
      <c r="I8" s="61" t="s">
        <v>239</v>
      </c>
      <c r="J8" s="61" t="s">
        <v>238</v>
      </c>
      <c r="K8" s="61" t="s">
        <v>239</v>
      </c>
      <c r="L8" s="61" t="s">
        <v>238</v>
      </c>
      <c r="M8" s="61" t="s">
        <v>239</v>
      </c>
      <c r="N8" s="61" t="s">
        <v>238</v>
      </c>
      <c r="O8" s="61" t="s">
        <v>239</v>
      </c>
      <c r="Q8" s="62"/>
      <c r="R8" s="63">
        <v>154944.57</v>
      </c>
    </row>
    <row r="9" spans="3:18" x14ac:dyDescent="0.25">
      <c r="C9" s="64">
        <v>1</v>
      </c>
      <c r="D9" s="138" t="str">
        <f>'MATERIAL + MÃO DE OBRA'!C8</f>
        <v>MOBILIZAÇÃO</v>
      </c>
      <c r="E9" s="139"/>
      <c r="F9" s="139"/>
      <c r="G9" s="140"/>
      <c r="H9" s="65">
        <f>'MATERIAL + MÃO DE OBRA'!Q10</f>
        <v>1339.69</v>
      </c>
      <c r="I9" s="66">
        <v>1</v>
      </c>
      <c r="J9" s="65">
        <v>0</v>
      </c>
      <c r="K9" s="66">
        <f t="shared" ref="K9:K21" si="0">J9*$O9/$N9</f>
        <v>0</v>
      </c>
      <c r="L9" s="65">
        <v>0</v>
      </c>
      <c r="M9" s="66">
        <f t="shared" ref="M9:M19" si="1">L9*$O9/$N9</f>
        <v>0</v>
      </c>
      <c r="N9" s="65">
        <f>H9+J9+L9</f>
        <v>1339.69</v>
      </c>
      <c r="O9" s="66">
        <f>N9/R8</f>
        <v>8.6462533020679588E-3</v>
      </c>
      <c r="Q9" s="62"/>
      <c r="R9" s="63"/>
    </row>
    <row r="10" spans="3:18" x14ac:dyDescent="0.25">
      <c r="C10" s="64">
        <v>2</v>
      </c>
      <c r="D10" s="67" t="str">
        <f>'MATERIAL + MÃO DE OBRA'!C12</f>
        <v>DEMOLIÇÕES</v>
      </c>
      <c r="E10" s="67"/>
      <c r="F10" s="67"/>
      <c r="G10" s="68"/>
      <c r="H10" s="65">
        <f>'MATERIAL + MÃO DE OBRA'!Q17</f>
        <v>4279.42</v>
      </c>
      <c r="I10" s="66">
        <v>1</v>
      </c>
      <c r="J10" s="65">
        <v>0</v>
      </c>
      <c r="K10" s="66">
        <f t="shared" si="0"/>
        <v>0</v>
      </c>
      <c r="L10" s="65">
        <v>0</v>
      </c>
      <c r="M10" s="66">
        <f t="shared" si="1"/>
        <v>0</v>
      </c>
      <c r="N10" s="65">
        <f t="shared" ref="N10:N26" si="2">H10+J10+L10</f>
        <v>4279.42</v>
      </c>
      <c r="O10" s="66">
        <f>N10/R8</f>
        <v>2.7619038214762866E-2</v>
      </c>
      <c r="Q10" s="69"/>
    </row>
    <row r="11" spans="3:18" x14ac:dyDescent="0.25">
      <c r="C11" s="64">
        <v>3</v>
      </c>
      <c r="D11" s="67" t="str">
        <f>'MATERIAL + MÃO DE OBRA'!C18</f>
        <v>PISO</v>
      </c>
      <c r="E11" s="67"/>
      <c r="F11" s="67"/>
      <c r="G11" s="68"/>
      <c r="H11" s="65">
        <v>0</v>
      </c>
      <c r="I11" s="66">
        <f>H11*$O11/$N11</f>
        <v>0</v>
      </c>
      <c r="J11" s="65">
        <v>0</v>
      </c>
      <c r="K11" s="66">
        <f t="shared" si="0"/>
        <v>0</v>
      </c>
      <c r="L11" s="65">
        <f>'MATERIAL + MÃO DE OBRA'!Q24</f>
        <v>20733.71</v>
      </c>
      <c r="M11" s="66">
        <v>1</v>
      </c>
      <c r="N11" s="65">
        <f t="shared" si="2"/>
        <v>20733.71</v>
      </c>
      <c r="O11" s="66">
        <f>N11/R8</f>
        <v>0.13381372448224549</v>
      </c>
      <c r="Q11" s="69"/>
    </row>
    <row r="12" spans="3:18" x14ac:dyDescent="0.25">
      <c r="C12" s="64">
        <v>4</v>
      </c>
      <c r="D12" s="70" t="str">
        <f>'MATERIAL + MÃO DE OBRA'!C25</f>
        <v>PAREDES</v>
      </c>
      <c r="E12" s="67"/>
      <c r="F12" s="67"/>
      <c r="G12" s="68"/>
      <c r="H12" s="65">
        <f>'MATERIAL + MÃO DE OBRA'!Q31</f>
        <v>31097.620000000003</v>
      </c>
      <c r="I12" s="66">
        <v>1</v>
      </c>
      <c r="J12" s="65">
        <v>0</v>
      </c>
      <c r="K12" s="66">
        <f t="shared" si="0"/>
        <v>0</v>
      </c>
      <c r="L12" s="65">
        <v>0</v>
      </c>
      <c r="M12" s="66">
        <f t="shared" si="1"/>
        <v>0</v>
      </c>
      <c r="N12" s="65">
        <f t="shared" si="2"/>
        <v>31097.620000000003</v>
      </c>
      <c r="O12" s="66">
        <f>N12/R8</f>
        <v>0.20070157992629237</v>
      </c>
      <c r="Q12" s="69"/>
    </row>
    <row r="13" spans="3:18" x14ac:dyDescent="0.25">
      <c r="C13" s="64">
        <v>5</v>
      </c>
      <c r="D13" s="67" t="str">
        <f>'MATERIAL + MÃO DE OBRA'!C32</f>
        <v>IMPERMEABILIZAÇÃO</v>
      </c>
      <c r="E13" s="67"/>
      <c r="F13" s="67"/>
      <c r="G13" s="68"/>
      <c r="H13" s="65">
        <v>0</v>
      </c>
      <c r="I13" s="66">
        <f>H13*$O13/$N13</f>
        <v>0</v>
      </c>
      <c r="J13" s="65">
        <f>'MATERIAL + MÃO DE OBRA'!Q35</f>
        <v>12856.45</v>
      </c>
      <c r="K13" s="66">
        <v>1</v>
      </c>
      <c r="L13" s="65">
        <v>0</v>
      </c>
      <c r="M13" s="66">
        <f t="shared" si="1"/>
        <v>0</v>
      </c>
      <c r="N13" s="65">
        <f t="shared" si="2"/>
        <v>12856.45</v>
      </c>
      <c r="O13" s="66">
        <f>N13/R8</f>
        <v>8.297451146561638E-2</v>
      </c>
      <c r="Q13" s="69"/>
    </row>
    <row r="14" spans="3:18" x14ac:dyDescent="0.25">
      <c r="C14" s="64">
        <v>6</v>
      </c>
      <c r="D14" s="67" t="str">
        <f>'MATERIAL + MÃO DE OBRA'!C36</f>
        <v xml:space="preserve">INSTALAÇÕES </v>
      </c>
      <c r="E14" s="67"/>
      <c r="F14" s="67"/>
      <c r="G14" s="68"/>
      <c r="H14" s="65">
        <v>0</v>
      </c>
      <c r="I14" s="66">
        <f t="shared" ref="I14:I25" si="3">H14*$O14/$N14</f>
        <v>0</v>
      </c>
      <c r="J14" s="65">
        <f>'MATERIAL + MÃO DE OBRA'!Q43</f>
        <v>3609.7700000000004</v>
      </c>
      <c r="K14" s="66">
        <v>1</v>
      </c>
      <c r="L14" s="65">
        <v>0</v>
      </c>
      <c r="M14" s="66">
        <f t="shared" si="1"/>
        <v>0</v>
      </c>
      <c r="N14" s="65">
        <f t="shared" si="2"/>
        <v>3609.7700000000004</v>
      </c>
      <c r="O14" s="66">
        <f>N14/R8</f>
        <v>2.3297170078306069E-2</v>
      </c>
      <c r="Q14" s="69"/>
    </row>
    <row r="15" spans="3:18" x14ac:dyDescent="0.25">
      <c r="C15" s="64">
        <v>7</v>
      </c>
      <c r="D15" s="67" t="str">
        <f>'MATERIAL + MÃO DE OBRA'!C44</f>
        <v>ESQUADRIAS</v>
      </c>
      <c r="E15" s="67"/>
      <c r="F15" s="67"/>
      <c r="G15" s="68"/>
      <c r="H15" s="65">
        <v>0</v>
      </c>
      <c r="I15" s="66">
        <f t="shared" si="3"/>
        <v>0</v>
      </c>
      <c r="J15" s="65"/>
      <c r="K15" s="66">
        <f t="shared" si="0"/>
        <v>0</v>
      </c>
      <c r="L15" s="65">
        <f>'MATERIAL + MÃO DE OBRA'!Q48</f>
        <v>14045.009999999998</v>
      </c>
      <c r="M15" s="66">
        <v>1</v>
      </c>
      <c r="N15" s="65">
        <f t="shared" si="2"/>
        <v>14045.009999999998</v>
      </c>
      <c r="O15" s="66">
        <f>N15/R8</f>
        <v>9.064538370076472E-2</v>
      </c>
      <c r="Q15" s="69"/>
    </row>
    <row r="16" spans="3:18" x14ac:dyDescent="0.25">
      <c r="C16" s="64">
        <v>8</v>
      </c>
      <c r="D16" s="67" t="str">
        <f>'MATERIAL + MÃO DE OBRA'!C50</f>
        <v>DEMOLIÇÕES</v>
      </c>
      <c r="E16" s="67"/>
      <c r="F16" s="67"/>
      <c r="G16" s="68"/>
      <c r="H16" s="65">
        <f>'MATERIAL + MÃO DE OBRA'!Q54</f>
        <v>2192.88</v>
      </c>
      <c r="I16" s="66">
        <v>1</v>
      </c>
      <c r="J16" s="65"/>
      <c r="K16" s="66">
        <f t="shared" si="0"/>
        <v>0</v>
      </c>
      <c r="L16" s="65">
        <v>0</v>
      </c>
      <c r="M16" s="66">
        <f t="shared" si="1"/>
        <v>0</v>
      </c>
      <c r="N16" s="65">
        <f t="shared" si="2"/>
        <v>2192.88</v>
      </c>
      <c r="O16" s="66">
        <f>N16/R8</f>
        <v>1.4152674082092712E-2</v>
      </c>
      <c r="Q16" s="69"/>
    </row>
    <row r="17" spans="3:19" x14ac:dyDescent="0.25">
      <c r="C17" s="64">
        <v>9</v>
      </c>
      <c r="D17" s="67" t="str">
        <f>'MATERIAL + MÃO DE OBRA'!C55</f>
        <v>INFRAESTRUTURA</v>
      </c>
      <c r="E17" s="67"/>
      <c r="F17" s="67"/>
      <c r="G17" s="68"/>
      <c r="H17" s="65">
        <f>'MATERIAL + MÃO DE OBRA'!Q63</f>
        <v>3931.3500000000004</v>
      </c>
      <c r="I17" s="66">
        <v>1</v>
      </c>
      <c r="J17" s="65"/>
      <c r="K17" s="66">
        <f t="shared" si="0"/>
        <v>0</v>
      </c>
      <c r="L17" s="65">
        <v>0</v>
      </c>
      <c r="M17" s="66">
        <f t="shared" si="1"/>
        <v>0</v>
      </c>
      <c r="N17" s="65">
        <f t="shared" si="2"/>
        <v>3931.3500000000004</v>
      </c>
      <c r="O17" s="66">
        <f>N17/R8</f>
        <v>2.5372621964099808E-2</v>
      </c>
      <c r="Q17" s="69"/>
    </row>
    <row r="18" spans="3:19" x14ac:dyDescent="0.25">
      <c r="C18" s="64">
        <v>10</v>
      </c>
      <c r="D18" s="67" t="str">
        <f>'MATERIAL + MÃO DE OBRA'!C64</f>
        <v>ESTRUTURA</v>
      </c>
      <c r="E18" s="67"/>
      <c r="F18" s="67"/>
      <c r="G18" s="68"/>
      <c r="H18" s="65">
        <v>0</v>
      </c>
      <c r="I18" s="66">
        <f t="shared" si="3"/>
        <v>0</v>
      </c>
      <c r="J18" s="65">
        <f>'MATERIAL + MÃO DE OBRA'!Q73</f>
        <v>7332.16</v>
      </c>
      <c r="K18" s="66">
        <v>1</v>
      </c>
      <c r="L18" s="65">
        <v>0</v>
      </c>
      <c r="M18" s="66">
        <f t="shared" si="1"/>
        <v>0</v>
      </c>
      <c r="N18" s="65">
        <f t="shared" si="2"/>
        <v>7332.16</v>
      </c>
      <c r="O18" s="66">
        <f>N18/R8</f>
        <v>4.7321180729340821E-2</v>
      </c>
      <c r="Q18" s="69"/>
    </row>
    <row r="19" spans="3:19" x14ac:dyDescent="0.25">
      <c r="C19" s="64">
        <v>11</v>
      </c>
      <c r="D19" s="70" t="str">
        <f>'MATERIAL + MÃO DE OBRA'!C74</f>
        <v>PAREDES</v>
      </c>
      <c r="E19" s="67"/>
      <c r="F19" s="67"/>
      <c r="G19" s="68"/>
      <c r="H19" s="65">
        <f>'MATERIAL + MÃO DE OBRA'!Q81</f>
        <v>2499.1999999999998</v>
      </c>
      <c r="I19" s="66">
        <v>1</v>
      </c>
      <c r="J19" s="65"/>
      <c r="K19" s="66">
        <f t="shared" si="0"/>
        <v>0</v>
      </c>
      <c r="L19" s="65">
        <v>0</v>
      </c>
      <c r="M19" s="66">
        <f t="shared" si="1"/>
        <v>0</v>
      </c>
      <c r="N19" s="65">
        <f t="shared" si="2"/>
        <v>2499.1999999999998</v>
      </c>
      <c r="O19" s="66">
        <f>N19/R8</f>
        <v>1.6129639134820923E-2</v>
      </c>
      <c r="Q19" s="69"/>
    </row>
    <row r="20" spans="3:19" x14ac:dyDescent="0.25">
      <c r="C20" s="64">
        <v>12</v>
      </c>
      <c r="D20" s="67" t="str">
        <f>'MATERIAL + MÃO DE OBRA'!C82</f>
        <v>PISO</v>
      </c>
      <c r="E20" s="67"/>
      <c r="F20" s="67"/>
      <c r="G20" s="68"/>
      <c r="H20" s="65">
        <v>0</v>
      </c>
      <c r="I20" s="66">
        <f t="shared" si="3"/>
        <v>0</v>
      </c>
      <c r="J20" s="65"/>
      <c r="K20" s="66">
        <f t="shared" si="0"/>
        <v>0</v>
      </c>
      <c r="L20" s="65">
        <f>'MATERIAL + MÃO DE OBRA'!Q88</f>
        <v>9474.0199999999986</v>
      </c>
      <c r="M20" s="66">
        <v>1</v>
      </c>
      <c r="N20" s="65">
        <f t="shared" si="2"/>
        <v>9474.0199999999986</v>
      </c>
      <c r="O20" s="66">
        <f>N20/R8</f>
        <v>6.1144575766675771E-2</v>
      </c>
      <c r="Q20" s="69"/>
    </row>
    <row r="21" spans="3:19" x14ac:dyDescent="0.25">
      <c r="C21" s="64">
        <v>13</v>
      </c>
      <c r="D21" s="67" t="str">
        <f>'MATERIAL + MÃO DE OBRA'!C89</f>
        <v>COBERTURA</v>
      </c>
      <c r="E21" s="67"/>
      <c r="F21" s="67"/>
      <c r="G21" s="68"/>
      <c r="H21" s="65">
        <v>0</v>
      </c>
      <c r="I21" s="66">
        <f t="shared" si="3"/>
        <v>0</v>
      </c>
      <c r="J21" s="65"/>
      <c r="K21" s="66">
        <f t="shared" si="0"/>
        <v>0</v>
      </c>
      <c r="L21" s="65">
        <f>'MATERIAL + MÃO DE OBRA'!Q92</f>
        <v>4904.55</v>
      </c>
      <c r="M21" s="66">
        <v>1</v>
      </c>
      <c r="N21" s="65">
        <f t="shared" si="2"/>
        <v>4904.55</v>
      </c>
      <c r="O21" s="66">
        <f>N21/R8</f>
        <v>3.1653577792367944E-2</v>
      </c>
      <c r="Q21" s="69"/>
    </row>
    <row r="22" spans="3:19" x14ac:dyDescent="0.25">
      <c r="C22" s="64">
        <v>14</v>
      </c>
      <c r="D22" s="67" t="str">
        <f>'MATERIAL + MÃO DE OBRA'!C93</f>
        <v>INSTALAÇÕES HIDROSSANITÁRIAS</v>
      </c>
      <c r="E22" s="67"/>
      <c r="F22" s="67"/>
      <c r="G22" s="68"/>
      <c r="H22" s="65">
        <v>0</v>
      </c>
      <c r="I22" s="66">
        <f t="shared" si="3"/>
        <v>0</v>
      </c>
      <c r="J22" s="65">
        <f>'MATERIAL + MÃO DE OBRA'!Q98</f>
        <v>743.93000000000006</v>
      </c>
      <c r="K22" s="66">
        <v>1</v>
      </c>
      <c r="L22" s="65">
        <v>0</v>
      </c>
      <c r="M22" s="66">
        <v>0</v>
      </c>
      <c r="N22" s="65">
        <f t="shared" si="2"/>
        <v>743.93000000000006</v>
      </c>
      <c r="O22" s="66">
        <f>N22/R8</f>
        <v>4.8012653815490275E-3</v>
      </c>
      <c r="Q22" s="69"/>
    </row>
    <row r="23" spans="3:19" x14ac:dyDescent="0.25">
      <c r="C23" s="64">
        <v>15</v>
      </c>
      <c r="D23" s="67" t="str">
        <f>'MATERIAL + MÃO DE OBRA'!C99</f>
        <v>REDE PLUVIAL E ESGOTAMENTO SANITÁRIO</v>
      </c>
      <c r="E23" s="67"/>
      <c r="F23" s="67"/>
      <c r="G23" s="68"/>
      <c r="H23" s="65">
        <v>0</v>
      </c>
      <c r="I23" s="66">
        <v>0</v>
      </c>
      <c r="J23" s="65">
        <f>'MATERIAL + MÃO DE OBRA'!Q106</f>
        <v>18181.699999999997</v>
      </c>
      <c r="K23" s="66">
        <v>1</v>
      </c>
      <c r="L23" s="65">
        <v>0</v>
      </c>
      <c r="M23" s="66">
        <v>0</v>
      </c>
      <c r="N23" s="65">
        <f t="shared" si="2"/>
        <v>18181.699999999997</v>
      </c>
      <c r="O23" s="66">
        <f>N23/R8</f>
        <v>0.11734325378424036</v>
      </c>
      <c r="Q23" s="69"/>
    </row>
    <row r="24" spans="3:19" x14ac:dyDescent="0.25">
      <c r="C24" s="64">
        <v>16</v>
      </c>
      <c r="D24" s="67" t="str">
        <f>'MATERIAL + MÃO DE OBRA'!C108</f>
        <v>REPAROS PONTUAIS NA ESTRUTURA</v>
      </c>
      <c r="E24" s="67"/>
      <c r="F24" s="67"/>
      <c r="G24" s="68"/>
      <c r="H24" s="65">
        <v>0</v>
      </c>
      <c r="I24" s="66">
        <f t="shared" si="3"/>
        <v>0</v>
      </c>
      <c r="J24" s="65">
        <f>'MATERIAL + MÃO DE OBRA'!Q112</f>
        <v>12239.98</v>
      </c>
      <c r="K24" s="66">
        <v>1</v>
      </c>
      <c r="L24" s="65">
        <v>0</v>
      </c>
      <c r="M24" s="66">
        <f t="shared" ref="M24:M27" si="4">L24*$O24/$N24</f>
        <v>0</v>
      </c>
      <c r="N24" s="65">
        <f t="shared" si="2"/>
        <v>12239.98</v>
      </c>
      <c r="O24" s="66">
        <f>N24/R8</f>
        <v>7.8995862843079939E-2</v>
      </c>
      <c r="Q24" s="69"/>
    </row>
    <row r="25" spans="3:19" x14ac:dyDescent="0.25">
      <c r="C25" s="64">
        <v>17</v>
      </c>
      <c r="D25" s="67" t="str">
        <f>'MATERIAL + MÃO DE OBRA'!C113</f>
        <v>ESQUADRIAS</v>
      </c>
      <c r="E25" s="67"/>
      <c r="F25" s="67"/>
      <c r="G25" s="68"/>
      <c r="H25" s="65">
        <v>0</v>
      </c>
      <c r="I25" s="66">
        <f t="shared" si="3"/>
        <v>0</v>
      </c>
      <c r="J25" s="65">
        <f>'MATERIAL + MÃO DE OBRA'!Q118</f>
        <v>1511.47</v>
      </c>
      <c r="K25" s="66">
        <v>1</v>
      </c>
      <c r="L25" s="65">
        <v>0</v>
      </c>
      <c r="M25" s="66">
        <f t="shared" si="4"/>
        <v>0</v>
      </c>
      <c r="N25" s="65">
        <f t="shared" si="2"/>
        <v>1511.47</v>
      </c>
      <c r="O25" s="66">
        <f>N25/R8</f>
        <v>9.7549078357505523E-3</v>
      </c>
      <c r="Q25" s="69"/>
    </row>
    <row r="26" spans="3:19" x14ac:dyDescent="0.25">
      <c r="C26" s="64">
        <v>18</v>
      </c>
      <c r="D26" s="67" t="str">
        <f>'MATERIAL + MÃO DE OBRA'!C119</f>
        <v>SERVIÇOS COMPLEMENTARES</v>
      </c>
      <c r="E26" s="67"/>
      <c r="F26" s="67"/>
      <c r="G26" s="68"/>
      <c r="H26" s="65">
        <v>0</v>
      </c>
      <c r="I26" s="66">
        <f>H26*$O26/$N26</f>
        <v>0</v>
      </c>
      <c r="J26" s="65"/>
      <c r="K26" s="66">
        <f t="shared" ref="K26" si="5">J26*$O26/$N26</f>
        <v>0</v>
      </c>
      <c r="L26" s="65">
        <f>'MATERIAL + MÃO DE OBRA'!Q122</f>
        <v>3971.6600000000003</v>
      </c>
      <c r="M26" s="66">
        <v>1</v>
      </c>
      <c r="N26" s="65">
        <f t="shared" si="2"/>
        <v>3971.6600000000003</v>
      </c>
      <c r="O26" s="66">
        <f>N26/R8</f>
        <v>2.5632779515926244E-2</v>
      </c>
      <c r="Q26" s="69"/>
    </row>
    <row r="27" spans="3:19" x14ac:dyDescent="0.25">
      <c r="C27" s="141"/>
      <c r="D27" s="143" t="s">
        <v>240</v>
      </c>
      <c r="E27" s="144"/>
      <c r="F27" s="144"/>
      <c r="G27" s="145"/>
      <c r="H27" s="71">
        <f>SUM(H9:H26)</f>
        <v>45340.159999999996</v>
      </c>
      <c r="I27" s="72">
        <f>H27/$N$27</f>
        <v>0.2926218066241365</v>
      </c>
      <c r="J27" s="71">
        <f>SUM(J9:J26)</f>
        <v>56475.459999999992</v>
      </c>
      <c r="K27" s="72">
        <f>J27/$N$27</f>
        <v>0.36448815211788305</v>
      </c>
      <c r="L27" s="73">
        <f>SUM(L9:L26)</f>
        <v>53128.950000000004</v>
      </c>
      <c r="M27" s="72">
        <f t="shared" si="4"/>
        <v>0.34289004125798012</v>
      </c>
      <c r="N27" s="74">
        <f>SUM(N9:N26)</f>
        <v>154944.57000000004</v>
      </c>
      <c r="O27" s="75">
        <f>SUM(O9:O26)</f>
        <v>1</v>
      </c>
      <c r="Q27" s="69"/>
      <c r="S27" s="69"/>
    </row>
    <row r="28" spans="3:19" x14ac:dyDescent="0.25">
      <c r="C28" s="142"/>
      <c r="D28" s="143" t="s">
        <v>241</v>
      </c>
      <c r="E28" s="144"/>
      <c r="F28" s="144"/>
      <c r="G28" s="145"/>
      <c r="H28" s="71">
        <f>H27</f>
        <v>45340.159999999996</v>
      </c>
      <c r="I28" s="76">
        <f>I27</f>
        <v>0.2926218066241365</v>
      </c>
      <c r="J28" s="71">
        <f>H28+J27</f>
        <v>101815.62</v>
      </c>
      <c r="K28" s="76">
        <f>K27+I28</f>
        <v>0.6571099587420195</v>
      </c>
      <c r="L28" s="77">
        <f>J28+L27</f>
        <v>154944.57</v>
      </c>
      <c r="M28" s="76"/>
      <c r="N28" s="74"/>
      <c r="O28" s="78"/>
    </row>
    <row r="29" spans="3:19" x14ac:dyDescent="0.25">
      <c r="C29" s="15"/>
      <c r="D29" s="15"/>
      <c r="E29" s="15"/>
      <c r="F29" s="15"/>
      <c r="G29" s="15"/>
      <c r="H29" s="15"/>
      <c r="I29" s="13"/>
      <c r="J29" s="13"/>
      <c r="K29" s="13"/>
      <c r="L29" s="13"/>
      <c r="M29" s="13"/>
      <c r="N29" s="79"/>
      <c r="O29" s="80"/>
      <c r="R29" s="69"/>
      <c r="S29" s="69"/>
    </row>
    <row r="30" spans="3:19" ht="15" customHeight="1" x14ac:dyDescent="0.25">
      <c r="C30" s="15"/>
      <c r="D30" s="146" t="s">
        <v>10</v>
      </c>
      <c r="E30" s="146"/>
      <c r="F30" s="81"/>
      <c r="G30" s="81"/>
      <c r="H30" s="81"/>
      <c r="I30" s="82"/>
      <c r="J30" s="82"/>
      <c r="K30" s="21"/>
      <c r="L30" s="21"/>
      <c r="M30" s="21"/>
      <c r="N30" s="79"/>
      <c r="O30" s="80"/>
      <c r="Q30" s="69"/>
    </row>
    <row r="31" spans="3:19" ht="15" customHeight="1" x14ac:dyDescent="0.25">
      <c r="C31" s="15"/>
      <c r="D31" s="83" t="s">
        <v>9</v>
      </c>
      <c r="E31" s="83"/>
      <c r="F31" s="84"/>
      <c r="G31" s="125" t="s">
        <v>8</v>
      </c>
      <c r="H31" s="126"/>
      <c r="I31" s="80"/>
      <c r="J31" s="80"/>
      <c r="K31" s="24"/>
      <c r="L31" s="24"/>
      <c r="M31" s="24"/>
      <c r="N31" s="79"/>
      <c r="O31" s="80"/>
      <c r="R31" s="69"/>
      <c r="S31" s="69"/>
    </row>
    <row r="32" spans="3:19" ht="15" customHeight="1" x14ac:dyDescent="0.25">
      <c r="C32" s="15"/>
      <c r="D32" s="147" t="s">
        <v>7</v>
      </c>
      <c r="E32" s="147"/>
      <c r="F32" s="147"/>
      <c r="G32" s="126" t="s">
        <v>6</v>
      </c>
      <c r="H32" s="126"/>
      <c r="I32" s="85"/>
      <c r="J32" s="85"/>
      <c r="K32" s="26"/>
      <c r="L32" s="26"/>
      <c r="M32" s="26"/>
      <c r="N32" s="79"/>
      <c r="O32" s="80"/>
    </row>
    <row r="33" spans="3:17" ht="15" customHeight="1" x14ac:dyDescent="0.25">
      <c r="C33" s="15"/>
      <c r="D33" s="147" t="s">
        <v>5</v>
      </c>
      <c r="E33" s="147"/>
      <c r="F33" s="147"/>
      <c r="G33" s="126">
        <v>1.1061000000000001</v>
      </c>
      <c r="H33" s="126"/>
      <c r="I33" s="80"/>
      <c r="J33" s="80"/>
      <c r="K33" s="24"/>
      <c r="L33" s="24"/>
      <c r="M33" s="24"/>
      <c r="N33" s="79"/>
      <c r="O33" s="80"/>
    </row>
    <row r="34" spans="3:17" ht="15" customHeight="1" x14ac:dyDescent="0.25">
      <c r="C34" s="15"/>
      <c r="D34" s="147" t="s">
        <v>4</v>
      </c>
      <c r="E34" s="147"/>
      <c r="F34" s="147"/>
      <c r="G34" s="126">
        <v>0.24390000000000001</v>
      </c>
      <c r="H34" s="126"/>
      <c r="I34" s="80"/>
      <c r="J34" s="80"/>
      <c r="K34" s="24"/>
      <c r="L34" s="24"/>
      <c r="M34" s="24"/>
      <c r="N34" s="79"/>
      <c r="O34" s="80"/>
    </row>
    <row r="35" spans="3:17" ht="15" customHeight="1" x14ac:dyDescent="0.25">
      <c r="C35" s="15"/>
      <c r="D35" s="147" t="s">
        <v>3</v>
      </c>
      <c r="E35" s="147"/>
      <c r="F35" s="147"/>
      <c r="G35" s="146" t="s">
        <v>2</v>
      </c>
      <c r="H35" s="146"/>
      <c r="I35" s="146"/>
      <c r="J35" s="86"/>
      <c r="K35" s="148" t="s">
        <v>1</v>
      </c>
      <c r="L35" s="148"/>
      <c r="M35" s="148"/>
      <c r="N35" s="148"/>
      <c r="O35" s="148"/>
      <c r="P35" s="23"/>
      <c r="Q35" s="23"/>
    </row>
    <row r="36" spans="3:17" ht="18" x14ac:dyDescent="0.25">
      <c r="C36" s="15"/>
      <c r="D36" s="19"/>
      <c r="E36" s="19"/>
      <c r="F36" s="19"/>
      <c r="G36" s="19"/>
      <c r="H36" s="19"/>
      <c r="I36" s="17"/>
      <c r="J36" s="17"/>
      <c r="K36" s="17"/>
      <c r="L36" s="17"/>
      <c r="M36" s="17"/>
      <c r="N36" s="148"/>
      <c r="O36" s="148"/>
    </row>
  </sheetData>
  <mergeCells count="26">
    <mergeCell ref="D35:F35"/>
    <mergeCell ref="G35:I35"/>
    <mergeCell ref="K35:O35"/>
    <mergeCell ref="N36:O36"/>
    <mergeCell ref="D32:F32"/>
    <mergeCell ref="G32:H32"/>
    <mergeCell ref="D33:F33"/>
    <mergeCell ref="G33:H33"/>
    <mergeCell ref="D34:F34"/>
    <mergeCell ref="G34:H34"/>
    <mergeCell ref="G31:H31"/>
    <mergeCell ref="C2:N2"/>
    <mergeCell ref="C3:O3"/>
    <mergeCell ref="C4:N4"/>
    <mergeCell ref="C5:N5"/>
    <mergeCell ref="C6:K6"/>
    <mergeCell ref="C7:G8"/>
    <mergeCell ref="H7:I7"/>
    <mergeCell ref="J7:K7"/>
    <mergeCell ref="L7:M7"/>
    <mergeCell ref="N7:O7"/>
    <mergeCell ref="D9:G9"/>
    <mergeCell ref="C27:C28"/>
    <mergeCell ref="D27:G27"/>
    <mergeCell ref="D28:G28"/>
    <mergeCell ref="D30:E30"/>
  </mergeCells>
  <pageMargins left="0.25" right="0.25" top="0.75" bottom="0.75" header="0.3" footer="0.3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 + MÃO DE OBRA</vt:lpstr>
      <vt:lpstr>CRONOGRAMA</vt:lpstr>
      <vt:lpstr>'MATERIAL + MÃO DE OBRA'!Area_de_impressao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Orvana Guimarães Wiebbelling</dc:creator>
  <cp:lastModifiedBy>Claudio Roberto Ehlers</cp:lastModifiedBy>
  <dcterms:created xsi:type="dcterms:W3CDTF">2021-05-18T17:03:22Z</dcterms:created>
  <dcterms:modified xsi:type="dcterms:W3CDTF">2021-05-18T17:57:37Z</dcterms:modified>
</cp:coreProperties>
</file>