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640" windowHeight="11760" activeTab="1"/>
  </bookViews>
  <sheets>
    <sheet name="MATERIAL + MÃO DE OBRA" sheetId="5" r:id="rId1"/>
    <sheet name="Cronograma" sheetId="9" r:id="rId2"/>
  </sheets>
  <definedNames>
    <definedName name="_xlnm.Print_Area" localSheetId="1">Cronograma!$A$1:$U$29</definedName>
    <definedName name="_xlnm.Print_Area" localSheetId="0">'MATERIAL + MÃO DE OBRA'!$A$1:$K$161</definedName>
  </definedNames>
  <calcPr calcId="145621"/>
</workbook>
</file>

<file path=xl/calcChain.xml><?xml version="1.0" encoding="utf-8"?>
<calcChain xmlns="http://schemas.openxmlformats.org/spreadsheetml/2006/main">
  <c r="F13" i="5" l="1"/>
  <c r="R140" i="5" l="1"/>
  <c r="S126" i="5"/>
  <c r="R54" i="5"/>
  <c r="R76" i="5"/>
  <c r="Q35" i="5"/>
  <c r="R20" i="5"/>
  <c r="K11" i="5"/>
  <c r="K24" i="5"/>
  <c r="K30" i="5"/>
  <c r="K36" i="5"/>
  <c r="K43" i="5"/>
  <c r="K49" i="5"/>
  <c r="K60" i="5"/>
  <c r="K66" i="5"/>
  <c r="K78" i="5"/>
  <c r="K84" i="5"/>
  <c r="K88" i="5"/>
  <c r="K91" i="5"/>
  <c r="K101" i="5"/>
  <c r="K108" i="5"/>
  <c r="K111" i="5"/>
  <c r="K134" i="5"/>
  <c r="K139" i="5"/>
  <c r="K143" i="5"/>
  <c r="I139" i="5"/>
  <c r="J139" i="5"/>
  <c r="N137" i="5"/>
  <c r="H137" i="5"/>
  <c r="G137" i="5"/>
  <c r="J137" i="5" s="1"/>
  <c r="F137" i="5"/>
  <c r="I137" i="5" s="1"/>
  <c r="J138" i="5"/>
  <c r="I138" i="5"/>
  <c r="H138" i="5"/>
  <c r="G138" i="5"/>
  <c r="F138" i="5"/>
  <c r="O138" i="5"/>
  <c r="J143" i="5"/>
  <c r="I143" i="5"/>
  <c r="H142" i="5"/>
  <c r="G142" i="5"/>
  <c r="J142" i="5" s="1"/>
  <c r="F142" i="5"/>
  <c r="I142" i="5" s="1"/>
  <c r="J141" i="5"/>
  <c r="I141" i="5"/>
  <c r="H141" i="5"/>
  <c r="G141" i="5"/>
  <c r="F141" i="5"/>
  <c r="I86" i="5"/>
  <c r="J86" i="5"/>
  <c r="K86" i="5"/>
  <c r="I87" i="5"/>
  <c r="J87" i="5"/>
  <c r="K87" i="5"/>
  <c r="F131" i="5"/>
  <c r="I131" i="5" s="1"/>
  <c r="H131" i="5"/>
  <c r="N131" i="5"/>
  <c r="G131" i="5" s="1"/>
  <c r="J131" i="5" s="1"/>
  <c r="K131" i="5" s="1"/>
  <c r="G132" i="5"/>
  <c r="J132" i="5" s="1"/>
  <c r="H132" i="5"/>
  <c r="M132" i="5"/>
  <c r="F132" i="5" s="1"/>
  <c r="I132" i="5" s="1"/>
  <c r="F133" i="5"/>
  <c r="I133" i="5" s="1"/>
  <c r="H133" i="5"/>
  <c r="N133" i="5"/>
  <c r="G133" i="5" s="1"/>
  <c r="J133" i="5" s="1"/>
  <c r="K138" i="5" l="1"/>
  <c r="K137" i="5"/>
  <c r="K142" i="5"/>
  <c r="K141" i="5"/>
  <c r="K132" i="5"/>
  <c r="K133" i="5"/>
  <c r="R12" i="9"/>
  <c r="R11" i="9"/>
  <c r="P14" i="9"/>
  <c r="P13" i="9"/>
  <c r="P12" i="9"/>
  <c r="P11" i="9"/>
  <c r="R10" i="9"/>
  <c r="P10" i="9"/>
  <c r="R9" i="9"/>
  <c r="P9" i="9"/>
  <c r="H9" i="9"/>
  <c r="O12" i="9"/>
  <c r="O130" i="5" l="1"/>
  <c r="H130" i="5" s="1"/>
  <c r="O129" i="5"/>
  <c r="H129" i="5" s="1"/>
  <c r="O128" i="5"/>
  <c r="H128" i="5" s="1"/>
  <c r="O127" i="5"/>
  <c r="H127" i="5" s="1"/>
  <c r="G130" i="5"/>
  <c r="J130" i="5" s="1"/>
  <c r="F130" i="5"/>
  <c r="I130" i="5" s="1"/>
  <c r="G129" i="5"/>
  <c r="J129" i="5" s="1"/>
  <c r="F129" i="5"/>
  <c r="I129" i="5" s="1"/>
  <c r="G128" i="5"/>
  <c r="J128" i="5" s="1"/>
  <c r="F128" i="5"/>
  <c r="I128" i="5" s="1"/>
  <c r="G127" i="5"/>
  <c r="J127" i="5" s="1"/>
  <c r="F127" i="5"/>
  <c r="I127" i="5" s="1"/>
  <c r="G126" i="5"/>
  <c r="J126" i="5" s="1"/>
  <c r="O126" i="5"/>
  <c r="H126" i="5" s="1"/>
  <c r="F126" i="5"/>
  <c r="I126" i="5" s="1"/>
  <c r="G125" i="5"/>
  <c r="J125" i="5" s="1"/>
  <c r="O125" i="5"/>
  <c r="H125" i="5" s="1"/>
  <c r="F125" i="5"/>
  <c r="I125" i="5" s="1"/>
  <c r="G124" i="5"/>
  <c r="J124" i="5" s="1"/>
  <c r="O124" i="5"/>
  <c r="H124" i="5" s="1"/>
  <c r="F124" i="5"/>
  <c r="I124" i="5" s="1"/>
  <c r="G120" i="5"/>
  <c r="J120" i="5" s="1"/>
  <c r="F120" i="5"/>
  <c r="I120" i="5" s="1"/>
  <c r="O120" i="5"/>
  <c r="H120" i="5" s="1"/>
  <c r="G123" i="5"/>
  <c r="J123" i="5" s="1"/>
  <c r="O123" i="5"/>
  <c r="H123" i="5" s="1"/>
  <c r="F123" i="5"/>
  <c r="I123" i="5" s="1"/>
  <c r="G122" i="5"/>
  <c r="J122" i="5" s="1"/>
  <c r="O122" i="5"/>
  <c r="H122" i="5" s="1"/>
  <c r="F122" i="5"/>
  <c r="I122" i="5" s="1"/>
  <c r="G121" i="5"/>
  <c r="J121" i="5" s="1"/>
  <c r="O121" i="5"/>
  <c r="H121" i="5" s="1"/>
  <c r="F121" i="5"/>
  <c r="I121" i="5" s="1"/>
  <c r="O119" i="5"/>
  <c r="H119" i="5" s="1"/>
  <c r="O118" i="5"/>
  <c r="H118" i="5" s="1"/>
  <c r="O117" i="5"/>
  <c r="H117" i="5" s="1"/>
  <c r="O116" i="5"/>
  <c r="H116" i="5" s="1"/>
  <c r="G119" i="5"/>
  <c r="J119" i="5" s="1"/>
  <c r="F119" i="5"/>
  <c r="I119" i="5" s="1"/>
  <c r="G118" i="5"/>
  <c r="J118" i="5" s="1"/>
  <c r="F118" i="5"/>
  <c r="I118" i="5" s="1"/>
  <c r="G117" i="5"/>
  <c r="J117" i="5" s="1"/>
  <c r="F117" i="5"/>
  <c r="I117" i="5" s="1"/>
  <c r="G116" i="5"/>
  <c r="J116" i="5" s="1"/>
  <c r="F116" i="5"/>
  <c r="I116" i="5" s="1"/>
  <c r="G115" i="5"/>
  <c r="J115" i="5" s="1"/>
  <c r="F115" i="5"/>
  <c r="I115" i="5" s="1"/>
  <c r="O115" i="5"/>
  <c r="H115" i="5" s="1"/>
  <c r="O114" i="5"/>
  <c r="O113" i="5"/>
  <c r="O72" i="5"/>
  <c r="H72" i="5" s="1"/>
  <c r="O71" i="5"/>
  <c r="H71" i="5" s="1"/>
  <c r="O70" i="5"/>
  <c r="H70" i="5" s="1"/>
  <c r="G72" i="5"/>
  <c r="J72" i="5" s="1"/>
  <c r="F72" i="5"/>
  <c r="I72" i="5" s="1"/>
  <c r="G71" i="5"/>
  <c r="J71" i="5" s="1"/>
  <c r="F71" i="5"/>
  <c r="I71" i="5" s="1"/>
  <c r="G70" i="5"/>
  <c r="J70" i="5" s="1"/>
  <c r="F70" i="5"/>
  <c r="I70" i="5" s="1"/>
  <c r="G69" i="5"/>
  <c r="J69" i="5" s="1"/>
  <c r="F69" i="5"/>
  <c r="I69" i="5" s="1"/>
  <c r="O69" i="5"/>
  <c r="H69" i="5" s="1"/>
  <c r="O76" i="5"/>
  <c r="H76" i="5" s="1"/>
  <c r="O77" i="5"/>
  <c r="H77" i="5" s="1"/>
  <c r="O75" i="5"/>
  <c r="H75" i="5" s="1"/>
  <c r="O74" i="5"/>
  <c r="H74" i="5" s="1"/>
  <c r="O73" i="5"/>
  <c r="H73" i="5" s="1"/>
  <c r="G77" i="5"/>
  <c r="J77" i="5" s="1"/>
  <c r="F77" i="5"/>
  <c r="I77" i="5" s="1"/>
  <c r="G76" i="5"/>
  <c r="J76" i="5" s="1"/>
  <c r="F76" i="5"/>
  <c r="I76" i="5" s="1"/>
  <c r="G75" i="5"/>
  <c r="J75" i="5" s="1"/>
  <c r="F75" i="5"/>
  <c r="I75" i="5" s="1"/>
  <c r="G74" i="5"/>
  <c r="J74" i="5" s="1"/>
  <c r="F74" i="5"/>
  <c r="I74" i="5" s="1"/>
  <c r="G73" i="5"/>
  <c r="J73" i="5" s="1"/>
  <c r="F73" i="5"/>
  <c r="I73" i="5" s="1"/>
  <c r="O110" i="5"/>
  <c r="G27" i="5"/>
  <c r="J27" i="5" s="1"/>
  <c r="F27" i="5"/>
  <c r="I27" i="5" s="1"/>
  <c r="O27" i="5"/>
  <c r="H27" i="5" s="1"/>
  <c r="O64" i="5"/>
  <c r="M63" i="5"/>
  <c r="K122" i="5" l="1"/>
  <c r="K124" i="5"/>
  <c r="K126" i="5"/>
  <c r="K121" i="5"/>
  <c r="K130" i="5"/>
  <c r="K123" i="5"/>
  <c r="K120" i="5"/>
  <c r="K129" i="5"/>
  <c r="K69" i="5"/>
  <c r="K115" i="5"/>
  <c r="K125" i="5"/>
  <c r="K128" i="5"/>
  <c r="K127" i="5"/>
  <c r="K119" i="5"/>
  <c r="K118" i="5"/>
  <c r="K117" i="5"/>
  <c r="K116" i="5"/>
  <c r="K72" i="5"/>
  <c r="K71" i="5"/>
  <c r="K70" i="5"/>
  <c r="K77" i="5"/>
  <c r="K76" i="5"/>
  <c r="K75" i="5"/>
  <c r="K74" i="5"/>
  <c r="K73" i="5"/>
  <c r="K27" i="5"/>
  <c r="O136" i="5"/>
  <c r="M52" i="5" l="1"/>
  <c r="T14" i="9" l="1"/>
  <c r="T13" i="9"/>
  <c r="T12" i="9"/>
  <c r="T11" i="9"/>
  <c r="T10" i="9"/>
  <c r="T9" i="9"/>
  <c r="R14" i="9"/>
  <c r="R13" i="9"/>
  <c r="F16" i="9"/>
  <c r="N14" i="9"/>
  <c r="N13" i="9"/>
  <c r="N11" i="9"/>
  <c r="L14" i="9"/>
  <c r="L13" i="9"/>
  <c r="L11" i="9"/>
  <c r="J14" i="9"/>
  <c r="J13" i="9"/>
  <c r="J12" i="9"/>
  <c r="N10" i="9"/>
  <c r="L10" i="9"/>
  <c r="J10" i="9"/>
  <c r="N9" i="9"/>
  <c r="L9" i="9"/>
  <c r="J9" i="9"/>
  <c r="N12" i="9"/>
  <c r="L12" i="9"/>
  <c r="J11" i="9"/>
  <c r="H14" i="9"/>
  <c r="H13" i="9"/>
  <c r="H12" i="9"/>
  <c r="H11" i="9"/>
  <c r="H10" i="9"/>
  <c r="J16" i="9" l="1"/>
  <c r="T16" i="9"/>
  <c r="H16" i="9"/>
  <c r="H17" i="9" s="1"/>
  <c r="N16" i="9"/>
  <c r="L16" i="9"/>
  <c r="R16" i="9"/>
  <c r="P16" i="9"/>
  <c r="J59" i="5"/>
  <c r="I59" i="5"/>
  <c r="O59" i="5"/>
  <c r="N59" i="5"/>
  <c r="M59" i="5"/>
  <c r="R17" i="9" l="1"/>
  <c r="T17" i="9" s="1"/>
  <c r="L17" i="9"/>
  <c r="N17" i="9"/>
  <c r="J17" i="9"/>
  <c r="K59" i="5"/>
  <c r="P17" i="9"/>
  <c r="H100" i="5" l="1"/>
  <c r="F100" i="5"/>
  <c r="I100" i="5" s="1"/>
  <c r="N100" i="5"/>
  <c r="G100" i="5" s="1"/>
  <c r="J100" i="5" s="1"/>
  <c r="K100" i="5" l="1"/>
  <c r="M80" i="5"/>
  <c r="N48" i="5" l="1"/>
  <c r="M56" i="5" l="1"/>
  <c r="N99" i="5"/>
  <c r="N98" i="5"/>
  <c r="N96" i="5"/>
  <c r="M94" i="5"/>
  <c r="M106" i="5"/>
  <c r="H114" i="5" l="1"/>
  <c r="G114" i="5"/>
  <c r="J114" i="5" s="1"/>
  <c r="F114" i="5"/>
  <c r="I114" i="5" s="1"/>
  <c r="G113" i="5"/>
  <c r="J113" i="5" s="1"/>
  <c r="H113" i="5"/>
  <c r="F113" i="5"/>
  <c r="I113" i="5" s="1"/>
  <c r="H110" i="5"/>
  <c r="G110" i="5"/>
  <c r="J110" i="5" s="1"/>
  <c r="F110" i="5"/>
  <c r="I110" i="5" s="1"/>
  <c r="H64" i="5"/>
  <c r="G64" i="5"/>
  <c r="J64" i="5" s="1"/>
  <c r="F64" i="5"/>
  <c r="I64" i="5" s="1"/>
  <c r="K114" i="5" l="1"/>
  <c r="K113" i="5"/>
  <c r="K110" i="5"/>
  <c r="K64" i="5"/>
  <c r="N107" i="5"/>
  <c r="G107" i="5" s="1"/>
  <c r="J107" i="5" s="1"/>
  <c r="N103" i="5"/>
  <c r="F107" i="5"/>
  <c r="I107" i="5" s="1"/>
  <c r="H107" i="5"/>
  <c r="F63" i="5"/>
  <c r="I63" i="5" s="1"/>
  <c r="G63" i="5"/>
  <c r="J63" i="5" s="1"/>
  <c r="H63" i="5"/>
  <c r="F136" i="5"/>
  <c r="I136" i="5" s="1"/>
  <c r="G136" i="5"/>
  <c r="J136" i="5" s="1"/>
  <c r="H136" i="5"/>
  <c r="H99" i="5"/>
  <c r="G99" i="5"/>
  <c r="J99" i="5" s="1"/>
  <c r="F99" i="5"/>
  <c r="I99" i="5" s="1"/>
  <c r="H98" i="5"/>
  <c r="G98" i="5"/>
  <c r="J98" i="5" s="1"/>
  <c r="F98" i="5"/>
  <c r="I98" i="5" s="1"/>
  <c r="H97" i="5"/>
  <c r="G97" i="5"/>
  <c r="J97" i="5" s="1"/>
  <c r="F97" i="5"/>
  <c r="I97" i="5" s="1"/>
  <c r="H96" i="5"/>
  <c r="G96" i="5"/>
  <c r="J96" i="5" s="1"/>
  <c r="F96" i="5"/>
  <c r="I96" i="5" s="1"/>
  <c r="H95" i="5"/>
  <c r="G95" i="5"/>
  <c r="J95" i="5" s="1"/>
  <c r="F95" i="5"/>
  <c r="I95" i="5" s="1"/>
  <c r="H94" i="5"/>
  <c r="G94" i="5"/>
  <c r="J94" i="5" s="1"/>
  <c r="F94" i="5"/>
  <c r="I94" i="5" s="1"/>
  <c r="H82" i="5"/>
  <c r="G82" i="5"/>
  <c r="J82" i="5" s="1"/>
  <c r="F82" i="5"/>
  <c r="I82" i="5" s="1"/>
  <c r="F80" i="5"/>
  <c r="I80" i="5" s="1"/>
  <c r="F81" i="5"/>
  <c r="I81" i="5" s="1"/>
  <c r="F83" i="5"/>
  <c r="H81" i="5"/>
  <c r="H80" i="5"/>
  <c r="N83" i="5"/>
  <c r="G81" i="5"/>
  <c r="J81" i="5" s="1"/>
  <c r="G80" i="5"/>
  <c r="J80" i="5" s="1"/>
  <c r="F68" i="5"/>
  <c r="I68" i="5" s="1"/>
  <c r="H68" i="5"/>
  <c r="N68" i="5"/>
  <c r="G68" i="5" s="1"/>
  <c r="J68" i="5" s="1"/>
  <c r="N65" i="5"/>
  <c r="N62" i="5"/>
  <c r="G62" i="5" s="1"/>
  <c r="J62" i="5" s="1"/>
  <c r="H62" i="5"/>
  <c r="F62" i="5"/>
  <c r="I62" i="5" s="1"/>
  <c r="H58" i="5"/>
  <c r="G58" i="5"/>
  <c r="J58" i="5" s="1"/>
  <c r="F58" i="5"/>
  <c r="I58" i="5" s="1"/>
  <c r="H57" i="5"/>
  <c r="G57" i="5"/>
  <c r="J57" i="5" s="1"/>
  <c r="F57" i="5"/>
  <c r="I57" i="5" s="1"/>
  <c r="H56" i="5"/>
  <c r="F56" i="5"/>
  <c r="I56" i="5" s="1"/>
  <c r="G56" i="5"/>
  <c r="J56" i="5" s="1"/>
  <c r="H55" i="5"/>
  <c r="F55" i="5"/>
  <c r="I55" i="5" s="1"/>
  <c r="N55" i="5"/>
  <c r="G55" i="5" s="1"/>
  <c r="J55" i="5" s="1"/>
  <c r="N54" i="5"/>
  <c r="K63" i="5" l="1"/>
  <c r="K107" i="5"/>
  <c r="K136" i="5"/>
  <c r="K94" i="5"/>
  <c r="K95" i="5"/>
  <c r="K96" i="5"/>
  <c r="K99" i="5"/>
  <c r="K98" i="5"/>
  <c r="K97" i="5"/>
  <c r="K82" i="5"/>
  <c r="K80" i="5"/>
  <c r="K81" i="5"/>
  <c r="K68" i="5"/>
  <c r="K55" i="5"/>
  <c r="K62" i="5"/>
  <c r="K56" i="5"/>
  <c r="K58" i="5"/>
  <c r="K57" i="5"/>
  <c r="M53" i="5" l="1"/>
  <c r="N51" i="5"/>
  <c r="N46" i="5"/>
  <c r="G46" i="5" s="1"/>
  <c r="J46" i="5" s="1"/>
  <c r="H46" i="5"/>
  <c r="F46" i="5"/>
  <c r="I46" i="5" s="1"/>
  <c r="H47" i="5"/>
  <c r="G47" i="5"/>
  <c r="J47" i="5" s="1"/>
  <c r="F47" i="5"/>
  <c r="I47" i="5" s="1"/>
  <c r="H48" i="5"/>
  <c r="G48" i="5"/>
  <c r="J48" i="5" s="1"/>
  <c r="F48" i="5"/>
  <c r="I48" i="5" s="1"/>
  <c r="N39" i="5"/>
  <c r="G39" i="5" s="1"/>
  <c r="J39" i="5" s="1"/>
  <c r="H39" i="5"/>
  <c r="F39" i="5"/>
  <c r="I39" i="5" s="1"/>
  <c r="H42" i="5"/>
  <c r="G42" i="5"/>
  <c r="J42" i="5" s="1"/>
  <c r="F42" i="5"/>
  <c r="I42" i="5" s="1"/>
  <c r="H41" i="5"/>
  <c r="G41" i="5"/>
  <c r="J41" i="5" s="1"/>
  <c r="F41" i="5"/>
  <c r="I41" i="5" s="1"/>
  <c r="H40" i="5"/>
  <c r="G40" i="5"/>
  <c r="J40" i="5" s="1"/>
  <c r="F40" i="5"/>
  <c r="I40" i="5" s="1"/>
  <c r="H35" i="5"/>
  <c r="G35" i="5"/>
  <c r="J35" i="5" s="1"/>
  <c r="F35" i="5"/>
  <c r="I35" i="5" s="1"/>
  <c r="H34" i="5"/>
  <c r="G34" i="5"/>
  <c r="J34" i="5" s="1"/>
  <c r="F34" i="5"/>
  <c r="I34" i="5" s="1"/>
  <c r="N29" i="5"/>
  <c r="M26" i="5"/>
  <c r="N22" i="5"/>
  <c r="G22" i="5" s="1"/>
  <c r="J22" i="5" s="1"/>
  <c r="N19" i="5"/>
  <c r="G19" i="5" s="1"/>
  <c r="J19" i="5" s="1"/>
  <c r="H23" i="5"/>
  <c r="G23" i="5"/>
  <c r="J23" i="5" s="1"/>
  <c r="F23" i="5"/>
  <c r="I23" i="5" s="1"/>
  <c r="H22" i="5"/>
  <c r="F22" i="5"/>
  <c r="I22" i="5" s="1"/>
  <c r="H21" i="5"/>
  <c r="G21" i="5"/>
  <c r="J21" i="5" s="1"/>
  <c r="F21" i="5"/>
  <c r="I21" i="5" s="1"/>
  <c r="H20" i="5"/>
  <c r="G20" i="5"/>
  <c r="J20" i="5" s="1"/>
  <c r="F20" i="5"/>
  <c r="I20" i="5" s="1"/>
  <c r="H19" i="5"/>
  <c r="F19" i="5"/>
  <c r="I19" i="5" s="1"/>
  <c r="H18" i="5"/>
  <c r="G18" i="5"/>
  <c r="J18" i="5" s="1"/>
  <c r="M18" i="5"/>
  <c r="F18" i="5" s="1"/>
  <c r="I18" i="5" s="1"/>
  <c r="N17" i="5"/>
  <c r="M13" i="5"/>
  <c r="K46" i="5" l="1"/>
  <c r="K48" i="5"/>
  <c r="K47" i="5"/>
  <c r="K42" i="5"/>
  <c r="K39" i="5"/>
  <c r="K41" i="5"/>
  <c r="K40" i="5"/>
  <c r="K35" i="5"/>
  <c r="K34" i="5"/>
  <c r="K18" i="5"/>
  <c r="K20" i="5"/>
  <c r="K23" i="5"/>
  <c r="K22" i="5"/>
  <c r="K21" i="5"/>
  <c r="K19" i="5"/>
  <c r="H146" i="5"/>
  <c r="G146" i="5"/>
  <c r="J146" i="5" s="1"/>
  <c r="F146" i="5"/>
  <c r="I146" i="5" s="1"/>
  <c r="H145" i="5"/>
  <c r="G145" i="5"/>
  <c r="J145" i="5" s="1"/>
  <c r="F145" i="5"/>
  <c r="I145" i="5" s="1"/>
  <c r="H106" i="5"/>
  <c r="G106" i="5"/>
  <c r="J106" i="5" s="1"/>
  <c r="F106" i="5"/>
  <c r="I106" i="5" s="1"/>
  <c r="H105" i="5"/>
  <c r="G105" i="5"/>
  <c r="J105" i="5" s="1"/>
  <c r="F105" i="5"/>
  <c r="I105" i="5" s="1"/>
  <c r="H104" i="5"/>
  <c r="G104" i="5"/>
  <c r="J104" i="5" s="1"/>
  <c r="F104" i="5"/>
  <c r="I104" i="5" s="1"/>
  <c r="H103" i="5"/>
  <c r="G103" i="5"/>
  <c r="J103" i="5" s="1"/>
  <c r="F103" i="5"/>
  <c r="I103" i="5" s="1"/>
  <c r="H93" i="5"/>
  <c r="G93" i="5"/>
  <c r="J93" i="5" s="1"/>
  <c r="J101" i="5" s="1"/>
  <c r="F93" i="5"/>
  <c r="I93" i="5" s="1"/>
  <c r="I101" i="5" s="1"/>
  <c r="H90" i="5"/>
  <c r="G90" i="5"/>
  <c r="J90" i="5" s="1"/>
  <c r="F90" i="5"/>
  <c r="I90" i="5" s="1"/>
  <c r="H83" i="5"/>
  <c r="G83" i="5"/>
  <c r="J83" i="5" s="1"/>
  <c r="I83" i="5"/>
  <c r="J78" i="5"/>
  <c r="I78" i="5"/>
  <c r="H65" i="5"/>
  <c r="G65" i="5"/>
  <c r="J65" i="5" s="1"/>
  <c r="F65" i="5"/>
  <c r="I65" i="5" s="1"/>
  <c r="H54" i="5"/>
  <c r="G54" i="5"/>
  <c r="J54" i="5" s="1"/>
  <c r="F54" i="5"/>
  <c r="I54" i="5" s="1"/>
  <c r="H53" i="5"/>
  <c r="G53" i="5"/>
  <c r="J53" i="5" s="1"/>
  <c r="F53" i="5"/>
  <c r="I53" i="5" s="1"/>
  <c r="H52" i="5"/>
  <c r="G52" i="5"/>
  <c r="J52" i="5" s="1"/>
  <c r="F52" i="5"/>
  <c r="I52" i="5" s="1"/>
  <c r="H51" i="5"/>
  <c r="G51" i="5"/>
  <c r="J51" i="5" s="1"/>
  <c r="F51" i="5"/>
  <c r="I51" i="5" s="1"/>
  <c r="H45" i="5"/>
  <c r="G45" i="5"/>
  <c r="J45" i="5" s="1"/>
  <c r="F45" i="5"/>
  <c r="I45" i="5" s="1"/>
  <c r="H38" i="5"/>
  <c r="G38" i="5"/>
  <c r="J38" i="5" s="1"/>
  <c r="F38" i="5"/>
  <c r="I38" i="5" s="1"/>
  <c r="H33" i="5"/>
  <c r="G33" i="5"/>
  <c r="J33" i="5" s="1"/>
  <c r="F33" i="5"/>
  <c r="I33" i="5" s="1"/>
  <c r="H32" i="5"/>
  <c r="G32" i="5"/>
  <c r="J32" i="5" s="1"/>
  <c r="F32" i="5"/>
  <c r="I32" i="5" s="1"/>
  <c r="H29" i="5"/>
  <c r="G29" i="5"/>
  <c r="J29" i="5" s="1"/>
  <c r="F29" i="5"/>
  <c r="I29" i="5" s="1"/>
  <c r="H28" i="5"/>
  <c r="G28" i="5"/>
  <c r="J28" i="5" s="1"/>
  <c r="F28" i="5"/>
  <c r="I28" i="5" s="1"/>
  <c r="H26" i="5"/>
  <c r="G26" i="5"/>
  <c r="J26" i="5" s="1"/>
  <c r="F26" i="5"/>
  <c r="I26" i="5" s="1"/>
  <c r="H17" i="5"/>
  <c r="G17" i="5"/>
  <c r="J17" i="5" s="1"/>
  <c r="F17" i="5"/>
  <c r="I17" i="5" s="1"/>
  <c r="H16" i="5"/>
  <c r="G16" i="5"/>
  <c r="J16" i="5" s="1"/>
  <c r="F16" i="5"/>
  <c r="I16" i="5" s="1"/>
  <c r="H15" i="5"/>
  <c r="G15" i="5"/>
  <c r="J15" i="5" s="1"/>
  <c r="F15" i="5"/>
  <c r="I15" i="5" s="1"/>
  <c r="H14" i="5"/>
  <c r="G14" i="5"/>
  <c r="J14" i="5" s="1"/>
  <c r="F14" i="5"/>
  <c r="I14" i="5" s="1"/>
  <c r="H13" i="5"/>
  <c r="G13" i="5"/>
  <c r="J13" i="5" s="1"/>
  <c r="I13" i="5"/>
  <c r="N10" i="5"/>
  <c r="G10" i="5" s="1"/>
  <c r="J10" i="5" s="1"/>
  <c r="H10" i="5"/>
  <c r="F10" i="5"/>
  <c r="I10" i="5" s="1"/>
  <c r="J9" i="5"/>
  <c r="I9" i="5"/>
  <c r="I66" i="5" l="1"/>
  <c r="J66" i="5"/>
  <c r="K29" i="5"/>
  <c r="J60" i="5"/>
  <c r="I60" i="5"/>
  <c r="I91" i="5"/>
  <c r="I108" i="5"/>
  <c r="I147" i="5"/>
  <c r="J91" i="5"/>
  <c r="J108" i="5"/>
  <c r="J147" i="5"/>
  <c r="I84" i="5"/>
  <c r="J84" i="5"/>
  <c r="I49" i="5"/>
  <c r="J49" i="5"/>
  <c r="I24" i="5"/>
  <c r="J36" i="5"/>
  <c r="I36" i="5"/>
  <c r="I30" i="5"/>
  <c r="J30" i="5"/>
  <c r="J24" i="5"/>
  <c r="I11" i="5"/>
  <c r="K9" i="5"/>
  <c r="K38" i="5"/>
  <c r="K45" i="5"/>
  <c r="K53" i="5"/>
  <c r="K83" i="5"/>
  <c r="K33" i="5"/>
  <c r="K13" i="5"/>
  <c r="K93" i="5"/>
  <c r="K103" i="5"/>
  <c r="K106" i="5"/>
  <c r="K10" i="5"/>
  <c r="K51" i="5"/>
  <c r="K90" i="5"/>
  <c r="K105" i="5"/>
  <c r="K146" i="5"/>
  <c r="K14" i="5"/>
  <c r="K52" i="5"/>
  <c r="K54" i="5"/>
  <c r="K65" i="5"/>
  <c r="K104" i="5"/>
  <c r="K145" i="5"/>
  <c r="K28" i="5"/>
  <c r="K17" i="5"/>
  <c r="K16" i="5"/>
  <c r="K15" i="5"/>
  <c r="K26" i="5"/>
  <c r="K32" i="5"/>
  <c r="I43" i="5"/>
  <c r="J11" i="5"/>
  <c r="J43" i="5"/>
  <c r="R65" i="5" l="1"/>
  <c r="K147" i="5"/>
  <c r="R63" i="5" s="1"/>
  <c r="S24" i="5"/>
  <c r="S25" i="5"/>
  <c r="J134" i="5"/>
  <c r="I134" i="5"/>
  <c r="R15" i="5" l="1"/>
  <c r="S23" i="5"/>
  <c r="R14" i="5"/>
  <c r="K165" i="5"/>
  <c r="R64" i="5"/>
  <c r="I148" i="5"/>
  <c r="I88" i="5"/>
  <c r="J88" i="5"/>
  <c r="U17" i="5"/>
</calcChain>
</file>

<file path=xl/sharedStrings.xml><?xml version="1.0" encoding="utf-8"?>
<sst xmlns="http://schemas.openxmlformats.org/spreadsheetml/2006/main" count="523" uniqueCount="379">
  <si>
    <t>TOTAL</t>
  </si>
  <si>
    <t>Cliente: PREFEITURA MUNICIPAL DE TRIUNFO</t>
  </si>
  <si>
    <t>ITEM</t>
  </si>
  <si>
    <t>Código SINAPI</t>
  </si>
  <si>
    <t>DESCRIÇÃO</t>
  </si>
  <si>
    <t>SUBTOTAL ITEM 1</t>
  </si>
  <si>
    <t>1.1</t>
  </si>
  <si>
    <t>M</t>
  </si>
  <si>
    <t xml:space="preserve">UN </t>
  </si>
  <si>
    <t>Observações:</t>
  </si>
  <si>
    <t xml:space="preserve">  - Data base de referência: </t>
  </si>
  <si>
    <t xml:space="preserve">  - Código:</t>
  </si>
  <si>
    <t>PCI.817.01</t>
  </si>
  <si>
    <t xml:space="preserve">  - Encargos:</t>
  </si>
  <si>
    <t xml:space="preserve">  - BDI</t>
  </si>
  <si>
    <t>ETAPA 2</t>
  </si>
  <si>
    <t>VALOR [R$]</t>
  </si>
  <si>
    <t>%</t>
  </si>
  <si>
    <t>1.</t>
  </si>
  <si>
    <t xml:space="preserve">TOTAL DA ETAPA </t>
  </si>
  <si>
    <t xml:space="preserve">TOTAL ACUMULADO </t>
  </si>
  <si>
    <t>MATERIAL    [R$]</t>
  </si>
  <si>
    <t>MÃO DE OBRA   [R$]</t>
  </si>
  <si>
    <t>MATERIAL + MÃO DE OBRA    [R$]</t>
  </si>
  <si>
    <t>PREÇO TOTAL COM BDI [R$]</t>
  </si>
  <si>
    <t>TOTAL         [R$]</t>
  </si>
  <si>
    <t>1.2</t>
  </si>
  <si>
    <t>SINAPI 16/05/2019</t>
  </si>
  <si>
    <t>M3</t>
  </si>
  <si>
    <t>M2</t>
  </si>
  <si>
    <t>2.</t>
  </si>
  <si>
    <t>3.</t>
  </si>
  <si>
    <t>4.</t>
  </si>
  <si>
    <t>5.</t>
  </si>
  <si>
    <t>6.</t>
  </si>
  <si>
    <t>ETAPA 3</t>
  </si>
  <si>
    <t>ETAPA 4</t>
  </si>
  <si>
    <t>ETAPA 5</t>
  </si>
  <si>
    <t>ETAPA 6</t>
  </si>
  <si>
    <t>Relatório Global - Data: 14/06/2019</t>
  </si>
  <si>
    <t>CP-7</t>
  </si>
  <si>
    <t>CP-8</t>
  </si>
  <si>
    <t>CP-9</t>
  </si>
  <si>
    <t>PREÇO UNITÁRIO COM BDI [R$]</t>
  </si>
  <si>
    <t>SEM BDI</t>
  </si>
  <si>
    <t>MOBILIZAÇÃO DE OBRA</t>
  </si>
  <si>
    <t>PLACA DA OBRA - PADRÃO MUNICIPAL</t>
  </si>
  <si>
    <t>2</t>
  </si>
  <si>
    <t>MÊS</t>
  </si>
  <si>
    <t>H</t>
  </si>
  <si>
    <t>KG</t>
  </si>
  <si>
    <t>SERVIÇOS PREELIMINARES</t>
  </si>
  <si>
    <t xml:space="preserve">PINTURA DE PISO À BASE DE RESINA EPÓXI </t>
  </si>
  <si>
    <t>4.2</t>
  </si>
  <si>
    <t>4.1</t>
  </si>
  <si>
    <t>96523</t>
  </si>
  <si>
    <t>ESCAVAÇÃO MANUAL PARA BLOCO DE COROAMENTO OU SAPATA, COM PREVISÃO DE FÔRMA.</t>
  </si>
  <si>
    <t>FABRICAÇÃO, MONTAGEM E DESMONTAGEM DE FÔRMA PARA BLOCO DE COROAMENTO, EM MADEIRA SERRADA, E=25 MM, 2 UTILIZAÇÕES.</t>
  </si>
  <si>
    <t>96533</t>
  </si>
  <si>
    <t>ARMAÇÃO DE BLOCOS UTILIZANDO AÇO CA-50 DE 8 MM - MONTAGEM.</t>
  </si>
  <si>
    <t>96545</t>
  </si>
  <si>
    <t>95576</t>
  </si>
  <si>
    <t>MONTAGEM DE ARMADURA LONGITUDINAL/TRANSVERSAL DE ESTACAS, DIÂMETRO = 8,0 MM.</t>
  </si>
  <si>
    <t>96557</t>
  </si>
  <si>
    <t>CONCRETAGEM DE BLOCOS DE COROAMENTO E VIGAS BALDRAMES, FCK 30 MPA, COM USO DE BOMBA LANÇAMENTO, ADENSAMENTO E ACABAMENTO.</t>
  </si>
  <si>
    <t>ESCAVAÇÃO MANUAL DE VALA PARA VIGA DE BALDRAME</t>
  </si>
  <si>
    <t>96527</t>
  </si>
  <si>
    <t>94105</t>
  </si>
  <si>
    <t>LASTRO DE VALA COM PREPARO DE FUNDO, LARGURA MENOR QUE 1,5 M, COM CAMADA DE BRITA, LANÇAMENTO MANUAL, EM LOCAL COM NÍVEL ALTO DE INTERFERÊNCIA.</t>
  </si>
  <si>
    <t>FABRICAÇÃO, MONTAGEM E DESMONTAGEM DE FÔRMA PARA VIGA BALDRAME, EM MADEIRA SERRADA, E=25 MM, 2 UTILIZAÇÕES.</t>
  </si>
  <si>
    <t>ARMAÇÃO DE ESTRIBOS PARA VIGA DE BALDRAME UTILIZANDO AÇO CA-50 DE 6,3MM - MONTAGEM</t>
  </si>
  <si>
    <t>92760</t>
  </si>
  <si>
    <t>ARMAÇÃO DE VIGA DE BALDRAME UTILIZANDO AÇO CA-50 DE 8MM - MONTAGEM</t>
  </si>
  <si>
    <t>74106/001</t>
  </si>
  <si>
    <t>IMPERMEABILIZAÇÃO DE ESTRUTURAS ENTERRADAS COM TINTA ASFÁLTICA, DUAS DEMÃOS.</t>
  </si>
  <si>
    <t>INFRAESTRUTURA E FUNDAÇÕES</t>
  </si>
  <si>
    <t>COMPACTAÇÃO MECÂNICA DO SOLO.</t>
  </si>
  <si>
    <t>97083</t>
  </si>
  <si>
    <t>96622</t>
  </si>
  <si>
    <t>LASTRO COM MATERIAL GRANULAR, APLICAÇÃO EM PISOS OU RADIERS, ESPESSURA DE 5CM.</t>
  </si>
  <si>
    <t>97094</t>
  </si>
  <si>
    <t>CONCRETAGEM DE RADIER, PISO OU LAJE SOBRE SOLO, FCK 30 MPA, PARA ESPESSURA DE 10 CM - LANÇAMENTO, ADENSAMENTO E ACABAMENTO.</t>
  </si>
  <si>
    <t>PILARES</t>
  </si>
  <si>
    <t>4.3</t>
  </si>
  <si>
    <t>MONTAGEM E DESMONTAGEM DE FÔRMA DE PILARES RETANGULARES.</t>
  </si>
  <si>
    <t>92410</t>
  </si>
  <si>
    <t>92761</t>
  </si>
  <si>
    <t>ARMAÇÃO DE PILAR UTILIZANDO AÇO CA-50 DE 8MM - MONTAGEM.</t>
  </si>
  <si>
    <t>ARMAÇÃO DE ESTRIBOS PARA PILAR UTILIZANDO AÇO CA-50 DE 6,3MM - MONTAGEM.</t>
  </si>
  <si>
    <t>VIGAS</t>
  </si>
  <si>
    <t>4.4</t>
  </si>
  <si>
    <t>ARMAÇÃO DE VIGA UTILIZANDO AÇO CA-50 DE 8MM - MONTAGEM</t>
  </si>
  <si>
    <t>ARMAÇÃO DE ESTRIBOS PARA VIGA UTILIZANDO AÇO CA-50 DE 6,3MM - MONTAGEM.</t>
  </si>
  <si>
    <t>MONTAGEM E DESMONTAGEM DE FORMA DE VIGA EM MADEIRA SERRADA.</t>
  </si>
  <si>
    <t>92270</t>
  </si>
  <si>
    <t>92273</t>
  </si>
  <si>
    <t>94972</t>
  </si>
  <si>
    <t>CONCRETO FCK = 30MPA, TRAÇO 1:2,1:2,5 (CIMENTO/ AREIA MÉDIA/ BRITA 1)- PREPARO MECÂNICO COM BETONEIRA 600 L.</t>
  </si>
  <si>
    <t>LAJE</t>
  </si>
  <si>
    <t>92534</t>
  </si>
  <si>
    <t>MONTAGEM E DESMONTAGEM DE FÔRMA DE LAJE MACIÇA.</t>
  </si>
  <si>
    <t>FABRICAÇÃO DE ESCORAS DO TIPO PONTALETE.</t>
  </si>
  <si>
    <t>92770</t>
  </si>
  <si>
    <t>ARMAÇÃO DE LAJE DE UMA ESTRUTURA CONVENCIONAL DE CONCRETO ARMADO UTILIZANDO AÇO CA-50 DE 8,0 MM - MONTAGEM.</t>
  </si>
  <si>
    <t xml:space="preserve">PAREDES </t>
  </si>
  <si>
    <t>87480</t>
  </si>
  <si>
    <t>ALVENARIA DE VEDAÇÃO , ESPESSURA 15CM</t>
  </si>
  <si>
    <t>93183</t>
  </si>
  <si>
    <t>VERGA PRÉ-MOLDADA PARA JANELAS COM MAIS DE 1,5 M DE VÃO.</t>
  </si>
  <si>
    <t>VERGA PRÉ-MOLDADA PARA PORTAS COM ATÉ 1,5 M DE VÃO.</t>
  </si>
  <si>
    <t>93184</t>
  </si>
  <si>
    <t>87878</t>
  </si>
  <si>
    <t>CHAPISCO, ARGAMASSA TRAÇO 1:3, PREPARO E APLICAÇÃO MANUAL.</t>
  </si>
  <si>
    <t>88415</t>
  </si>
  <si>
    <t>APLICAÇÃO DE FUNDO SELADOR ACRÍLICO EM PAREDES, UMA DEMÃO</t>
  </si>
  <si>
    <t>88489</t>
  </si>
  <si>
    <t>APLICAÇÃO MANUAL DE PINTURA COM TINTA LÁTEX ACRÍLICA EM PAREDES, DUAS DEMÃOS</t>
  </si>
  <si>
    <t>RODAPÉ CERÂMICO DE 7CM DE ALTURA COM PLACAS TIPO ESMALTADA EXTRA DE DIMENSÕES 60X60CM.</t>
  </si>
  <si>
    <t>88650</t>
  </si>
  <si>
    <t>87257</t>
  </si>
  <si>
    <t>ESQUADRIAS</t>
  </si>
  <si>
    <t>JANELA DE ALUMÍNIO MAXIM-AR, FIXAÇÃO COM PARAFUSO, VEDAÇÃO COM ESPUMA EXPANSIVA PU, COM VIDROS, PADRONIZADA.</t>
  </si>
  <si>
    <t>COBERTURA</t>
  </si>
  <si>
    <t>RUFO EM CHAPA DE AÇO GALVANIZADO NÚMERO 24, CORTE DE 25 CM, INCLUSO TRANSPORTE VERTICAL.</t>
  </si>
  <si>
    <t>TELHAMENTO COM TELHA DE AÇO/ALUMÍNIO E = 0,5 MM, COM ATÉ 2 ÁGUAS, INCLUSO IÇAMENTO.</t>
  </si>
  <si>
    <t>FABRICAÇÃO E INSTALAÇÃO DE MEIA TESOURA DE MADEIRA NÃO APARELHADA, COM VÃO DE 6 M, PARA TELHA CERÂMICA OU DE CONCRETO, INCLUSO IÇAMENTO</t>
  </si>
  <si>
    <t>BARRA DE APOIO TAMANHO 80CM - REQUISITOS MÍNIMOS SEGUNDO NBR 9050</t>
  </si>
  <si>
    <t>VASO SANITÁRIO SIFONADO COM CAIXA ACOPLADA LOUÇA BRANCA - PADRÃO MÉDIO, INCLUSO ENGATE FLEXÍVEL EM METAL CROMADO, 1/2 X 40CM - FORNECIMENTO E INSTALAÇÃO.</t>
  </si>
  <si>
    <t>BANCADA GRANITO CINZA POLIDO, INCL. CUBA DE EMBUTIR OVAL LOUÇA BRANCA 35 X 50CM, VÁLVULA METAL CROMADO E TORNEIRA CROMADA DE MESA.</t>
  </si>
  <si>
    <t>ÁGUA FRIA</t>
  </si>
  <si>
    <t>HIDROSSANITÁRIO</t>
  </si>
  <si>
    <t>ELÉTRICO</t>
  </si>
  <si>
    <t xml:space="preserve">74166/001 </t>
  </si>
  <si>
    <t>SERVIÇO DE INST. TUBO PVC, SÉRIE N, ESGOTO PREDIAL, DN 75 MM, (INST. EM RAMAL DE DESCARGA, RAMAL DE ESG. SANITÁRIO, PRUMADA DE ESG. SANITÁRIO OU VENTILAÇÃO), INCL. CONEXÕES, CORTE S E FIXAÇÕES, P/ PRÉDIOS.</t>
  </si>
  <si>
    <t>SERVIÇO DE INSTALAÇÃO DE TUBO DE PVC, SÉRIE NORMAL, ESGOTO PREDIAL, DN 50 MM (INSTALADO EM RAMAL DE DESCARGA OU RAMAL DE ESGOTO SANITÁRIO), INCLUSIVE CONEXÕES, CORTES E FIXAÇÕES PARA, PRÉDIOS.</t>
  </si>
  <si>
    <t>CAIXA SIFONADA, PVC, DN 100 X 100 X 50 MM, JUNTA ELÁSTICA, FORNECIDA E INSTALADA EM RAMAL DE DESCARGA OU EM RAMAL DE ESGOTO SANITÁRIO.</t>
  </si>
  <si>
    <t>CAIXA DE INSPEÇÃO EM CONCRETO PRÉ-MOLDADO DN 60CM COM TAMPA H= 60CM - FORNECIMENTO E INSTALACAO</t>
  </si>
  <si>
    <t>SERVIÇO DE INSTALAÇÃO DE TUBOS DE PVC, SÉRIE R, ÁGUA PLUVIAL, DN 100 MM (INSTALADO EM RAMAL DE ENCAMINHAMENTO, OU CONDUTORES VERTICAIS), INCLUSIVE CONEXÕES, CORTES E FIXAÇÕES, PARA PRÉDIOS</t>
  </si>
  <si>
    <t>98053</t>
  </si>
  <si>
    <t>TANQUE SÉPTICO CIRCULAR, EM CONCRETO PRÉ-MOLDADO, DIÂMETRO INTERNO = 1,40 M, ALTURA INTERNA = 2,50 M, VOLUME ÚTIL: 3463,6 L</t>
  </si>
  <si>
    <t>FILTRO ANAERÓBIO RETANGULAR, EM ALVENARIA COM TIJOLOS CERÂMICOS MACIÇOS, DIMENSÕES INTERNAS: 0,8 X 1,2 X 1,67 M, VOLUME ÚTIL: 1152 L</t>
  </si>
  <si>
    <t>98072</t>
  </si>
  <si>
    <t>SUMIDOURO RETANGULAR, EM ALVENARIA COM TIJOLOS CERÂMICOS MACIÇOS, DIMENSÕES INTERNAS: 1,0 X 3,0 X 3,0 M, ÁREA DE INFILTRAÇÃO: 25 M²</t>
  </si>
  <si>
    <t>98079</t>
  </si>
  <si>
    <t>94648</t>
  </si>
  <si>
    <t>LIMPEZA GERAL DA OBRA</t>
  </si>
  <si>
    <t>PONTO DE ILUMINAÇÃO E TOMADA, RESIDENCIAL, INCLUINDO INTERRUPTOR PARALELO E TOMADA 10A/250V, CAIXA ELÉTRICA, ELETRODUTO, CABO, RASGO, QUEBRA E CHUMBAMENTO.</t>
  </si>
  <si>
    <t>ELETRODUTO FLEXÍVEL CORRUGADO, PVC, DN 20 MM (1/2"), PARA CIRCUITOS TERMINAIS, INSTALADO EM FORRO - FORNECIMENTO E INSTALAÇÃO.</t>
  </si>
  <si>
    <t>CABO DE COBRE FLEXÍVEL ISOLADO, 2,5 MM², ANTI-CHAMA 450/750 V, PARA CIRCUITOS TERMINAIS - FORNECIMENTO E INSTALAÇÃO.</t>
  </si>
  <si>
    <t>QUADRO DE DISTRIBUICAO DE ENERGIA DE EMBUTIR, EM CHAPA METALICA, PARA 18 DISJUNTORES TERMOMAGNETICOS MONOPOLARES, COM BARRAMENTO TRIFASICO E NEUTRO, FORNECIMENTO E INSTALACAO</t>
  </si>
  <si>
    <t>LUMINÁRIA DE TETO COMPLETA.</t>
  </si>
  <si>
    <t>LIMPEZA FINAL DA OBRA</t>
  </si>
  <si>
    <t>5.1</t>
  </si>
  <si>
    <t>5.2</t>
  </si>
  <si>
    <t>5.3</t>
  </si>
  <si>
    <t>6</t>
  </si>
  <si>
    <t>SUBTOTAL ITEM 6</t>
  </si>
  <si>
    <t>MASSA ÚNICA, PARA RECEBIMENTO DE PINTURA</t>
  </si>
  <si>
    <t>87529</t>
  </si>
  <si>
    <t>86904</t>
  </si>
  <si>
    <t>LAVATÓRIO LOUÇA BRANCA SUSPENSO</t>
  </si>
  <si>
    <t>CONCRETO FCK = 25MPA, TRAÇO 1:2,1:2,5 (CIMENTO/ AREIA MÉDIA/ BRITA 1)- PREPARO MECÂNICO COM BETONEIRA 600 L.</t>
  </si>
  <si>
    <t>94971</t>
  </si>
  <si>
    <t>TRAMA DE MADEIRA COMPOSTA POR RIPAS, CAIBROS E TERÇAS PARA TELHADOS DE ATÉ 2 ÁGUAS</t>
  </si>
  <si>
    <t>BARRA DE APOIO PARA LAVATÓRIO TAMANHO 80CM - REQUISITOS SEGUNDO NBR 9050</t>
  </si>
  <si>
    <t>6.1</t>
  </si>
  <si>
    <t>6.2</t>
  </si>
  <si>
    <t>PCI.818.01</t>
  </si>
  <si>
    <t>ARQUITETA E URBANISTA CAU/RS 200836-6</t>
  </si>
  <si>
    <t xml:space="preserve">  - Data base de referência: 14/06/2019</t>
  </si>
  <si>
    <t>REMOÇÃO DE RESÍDUOS E REMOÇÃO DE MURO DE PEDRA,  COM CAMINHÃO BASCULANTE 6M3</t>
  </si>
  <si>
    <t>CP-11</t>
  </si>
  <si>
    <t>PREFEITURA MUNICIPAL DE TRIUNFO/RS</t>
  </si>
  <si>
    <t>TOTAL DO ORÇAMENTO:</t>
  </si>
  <si>
    <t>QTD</t>
  </si>
  <si>
    <t xml:space="preserve">TOTAL MATERIAL   </t>
  </si>
  <si>
    <t xml:space="preserve">TOTAL  MÃO DE OBRA   </t>
  </si>
  <si>
    <t>JULIA FAGUNDES</t>
  </si>
  <si>
    <t>________________________________________________</t>
  </si>
  <si>
    <t>ETAPA1</t>
  </si>
  <si>
    <t>Relatório Global - Data: 14/06/2019 - Cronograma físico-financeiro</t>
  </si>
  <si>
    <t>87475</t>
  </si>
  <si>
    <t>ALVENARIA DE VEDAÇÃO, ESPESSURA 19 CM</t>
  </si>
  <si>
    <t xml:space="preserve">REVESTIMENTO E ACABAMENTOS </t>
  </si>
  <si>
    <t>11</t>
  </si>
  <si>
    <t>INSTALAÇÕES ESPECIAIS</t>
  </si>
  <si>
    <t>INSTALACAO DE COMPRESSOR DE AR E BOMBA A VÁCUO, FORNECIMENTO E INSTALAÇÃO</t>
  </si>
  <si>
    <t>CP</t>
  </si>
  <si>
    <t>PISO CERÂMICO CECRISA 60X60 LINHA BOTTICINO COM REJUNTE BASE EPÓXI COR DUNA.</t>
  </si>
  <si>
    <t>87261</t>
  </si>
  <si>
    <t>FORRO MONOLÍTICO DE GESSO ACARTONADO, FIXADO EM ESTRUTURA DE AÇO GALVANIZADO, COM ACABAMENTO PINTURA ACRÍLICA NA COR BRANCA, MOLDURAS SIMPLES EM GESSO EM TODO PERÍMETRO, PÉ DIREITO 2,80M.</t>
  </si>
  <si>
    <t xml:space="preserve">PISO </t>
  </si>
  <si>
    <t>REGULARIZAÇÃO DE PISO TRAÇO 1:3 CIMENTO AREIA ESPESSURA 3CM.</t>
  </si>
  <si>
    <t>88623</t>
  </si>
  <si>
    <t>ACABAMENTO DE PISO CERÂMICO</t>
  </si>
  <si>
    <t>P1 - PORTA DE ABRIR COM 1 FOLHA EM MDF ACAB. PINTURA  PU. ACETINADA NA COR BRANCA. MARCOS E GUARNIÇÕES EM MADEIRA DE LEI ACAB. PINTURA PU. ACETINADA NA COR BRANCA, FECHADURA LA FONTE CONJ. 236 ACABEMENTO CROMADO BRILHANTE, FECHOS E DOBRADIÇAS COM O MESMO ACABAMENTO. 82x210</t>
  </si>
  <si>
    <t>P2- PORTA DE ABRIR COM 1 FOLHA EM MDF ACAB. PINTURA  PU. ACETINADA NA COR BRANCA. MARCOS E GUARNIÇÕES EM MADEIRA DE LEI ACAB. PINTURA PU. ACETINADA NA COR BRANCA, FECHADURA LA FONTE CONJ. 236 ACABEMENTO CROMADO BRILHANTE, FECHOS E DOBRADIÇAS COM O MESMO ACABAMENTO. 92x210</t>
  </si>
  <si>
    <t>P4- PORTA DE ABRIR COM 2 FOLHAS EM MDF ACAB. PINTURA  PU. ACETINADA NA COR BRANCA. MARCOS E GUARNIÇÕES EM MADEIRA DE LEI ACAB. PINTURA PU. ACETINADA NA COR BRANCA, E VISOR TRANSPARENTE (VIDRO 5MM) (USO EXTERNO), FECHADURA ACABEMENTO CROMADO BRILHANTE, FECHOS E DOBRADIÇAS COM O MESMO ACABAMENTO. 82x210</t>
  </si>
  <si>
    <t>P3- PORTA DE ABRIR COM 2 FOLHAS EM MDF ACAB. PINTURA  PU. ACETINADA NA COR BRANCA. MARCOS E GUARNIÇÕES EM MADEIRA DE LEI ACAB. PINTURA PU. ACETINADA NA COR BRANCA, E VISOR TRANSPARENTE (VIDRO 5MM) (USO EXTERNO), FECHADURA ACABEMENTO CROMADO BRILHANTE, FECHOS E DOBRADIÇAS COM O MESMO ACABAMENTO. 162x230</t>
  </si>
  <si>
    <t>P3- PORTA VAI E VEM COM 2 FOLHAS EM MDF ACAB. PINTURA  PU. ACETINADA NA COR BRANCA. MARCOS E GUARNIÇÕES EM MADEIRA DE LEI ACAB. PINTURA PU. ACETINADA NA COR BRANCA, E VISOR TRANSPARENTE (VIDRO 5MM) (USO EXTERNO), FECHADURA ACABEMENTO CROMADO BRILHANTE, FECHOS E DOBRADIÇAS COM O MESMO ACABAMENTO. 162x230</t>
  </si>
  <si>
    <t>PISO VINÍLICO INCLUSO CORDÃO DE SOLDA,  CALAS DE ASSENTAMENTO, SUPORTE CURVO PARA RODAPÉS E ARREMATES.</t>
  </si>
  <si>
    <t>QUADRO EXTERNO COM FOLHA MILIMÉTRICA DE CORRER (CONTRA INSETOS)</t>
  </si>
  <si>
    <t>PUXADOR L= 40CM</t>
  </si>
  <si>
    <t>PEITORIL EM GRANITO CINZA E: 2CM 12CM</t>
  </si>
  <si>
    <t>EQUIPAMENTOS SANITÁRIOS</t>
  </si>
  <si>
    <t>CUBA INOX DE EMBUTIDA 49X34X18 BRAVOINOX</t>
  </si>
  <si>
    <t>86935</t>
  </si>
  <si>
    <t>ASSENTO SANITÁRIO PARA BACIA SANIT[ARIA REF: DECOR LINHA CELITE</t>
  </si>
  <si>
    <t>07284</t>
  </si>
  <si>
    <t>BACIA SANITÁRIA COM CAIXA ACOPLADA NA COR BRANCA REF: CELITE LINHA AZALEA CÓD: 91351</t>
  </si>
  <si>
    <t>86888</t>
  </si>
  <si>
    <t>BACIA SANITÁRIA COM CAIXA ACOPLADA ESPECIAL PARA PCR NA COR BRANCA. REF: CELITE LINHA ACESSO CONFORT. CÓD: 31360</t>
  </si>
  <si>
    <t>95472</t>
  </si>
  <si>
    <t>BARRA VERTICAL COMP: 45CM H DO PISO: 90CM</t>
  </si>
  <si>
    <t xml:space="preserve">BARRA HORIZONTAL COMP: 80CM H DO EIXO 75CM CROMADA </t>
  </si>
  <si>
    <t>DISPENSER DE ALCOOL GEL PREMISSE LINHA COMPACTA 400ML NA COR BRANCO</t>
  </si>
  <si>
    <t>DISPENSER PARA SABONETE LÍQUIDO REF: PREMISSE LINHA COMPACTA 400ML BRANCO</t>
  </si>
  <si>
    <t>EXPURGO HOSPITALAR ADAPTÁVEL À VALVULA HYDRA DIM: 700X560X300 (LXPXA) DIÂMETRO 320MM/SAÍDA 100MM - PADRÃO BRAVOINOX.</t>
  </si>
  <si>
    <t>VÁLVULA DE DESCARGA ALTA PRESSÃO HYDRA 1.1/4"</t>
  </si>
  <si>
    <t>40729</t>
  </si>
  <si>
    <t>02391</t>
  </si>
  <si>
    <t>08492</t>
  </si>
  <si>
    <t>95547</t>
  </si>
  <si>
    <t xml:space="preserve">PAPELEIRA LINHA COMPACTA </t>
  </si>
  <si>
    <t>11976</t>
  </si>
  <si>
    <t>TAMPO EM AÇO INOX ALT. 90CM RODATAMPO ALT.10CM  E BORDA REBAIXADA</t>
  </si>
  <si>
    <t>86166</t>
  </si>
  <si>
    <t xml:space="preserve">TANQUE 30L COM COLUNA </t>
  </si>
  <si>
    <t>86872</t>
  </si>
  <si>
    <t>TOALHEIRO LINEAR MEBER LINHA DOMUS</t>
  </si>
  <si>
    <t>08520</t>
  </si>
  <si>
    <t>CABIDE  MEBER LINHA DOMUS</t>
  </si>
  <si>
    <t>03708</t>
  </si>
  <si>
    <t>TORNEIRA PARA USO ESPECIAL DE PAREDE</t>
  </si>
  <si>
    <t>TORNEIRA DE BICA ALTA DE MESA COM FECHAMENTO AUTOMÁTICO EM FERRO E CROMADO</t>
  </si>
  <si>
    <t>TORNEIRA DE BICA ALTA DE PAREDE - BICA MÓVEL E AREJADOR</t>
  </si>
  <si>
    <t>86911</t>
  </si>
  <si>
    <t>86915</t>
  </si>
  <si>
    <t>09702</t>
  </si>
  <si>
    <t>2.1</t>
  </si>
  <si>
    <t>2..2</t>
  </si>
  <si>
    <t>2.3</t>
  </si>
  <si>
    <t>2.4</t>
  </si>
  <si>
    <t>2.6</t>
  </si>
  <si>
    <t>2.5</t>
  </si>
  <si>
    <t>2.7</t>
  </si>
  <si>
    <t>2.8</t>
  </si>
  <si>
    <t>2.9</t>
  </si>
  <si>
    <t>2.10</t>
  </si>
  <si>
    <t>2.11</t>
  </si>
  <si>
    <t>3</t>
  </si>
  <si>
    <t>3.1</t>
  </si>
  <si>
    <t>3.2</t>
  </si>
  <si>
    <t>3.3</t>
  </si>
  <si>
    <t>3.4</t>
  </si>
  <si>
    <t>4</t>
  </si>
  <si>
    <t>5</t>
  </si>
  <si>
    <t>5.4</t>
  </si>
  <si>
    <t>5.6</t>
  </si>
  <si>
    <t>6.3</t>
  </si>
  <si>
    <t>6.4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</si>
  <si>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</si>
  <si>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</si>
  <si>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</si>
  <si>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</si>
  <si>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</si>
  <si>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</si>
  <si>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</si>
  <si>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</si>
  <si>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</si>
  <si>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</si>
  <si>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8</t>
  </si>
  <si>
    <t>8.1</t>
  </si>
  <si>
    <t>8.2</t>
  </si>
  <si>
    <t>8.3</t>
  </si>
  <si>
    <t>8.4</t>
  </si>
  <si>
    <t>9</t>
  </si>
  <si>
    <t>9.1</t>
  </si>
  <si>
    <t>9.2</t>
  </si>
  <si>
    <t>9.4</t>
  </si>
  <si>
    <t>9.5</t>
  </si>
  <si>
    <t>9.6</t>
  </si>
  <si>
    <t>9.7</t>
  </si>
  <si>
    <t>9.8</t>
  </si>
  <si>
    <t>9.9</t>
  </si>
  <si>
    <t>9.10</t>
  </si>
  <si>
    <t>9.11</t>
  </si>
  <si>
    <t>10</t>
  </si>
  <si>
    <t>10.1</t>
  </si>
  <si>
    <t>10.2</t>
  </si>
  <si>
    <t>10.3</t>
  </si>
  <si>
    <t>10.4</t>
  </si>
  <si>
    <t>11.1</t>
  </si>
  <si>
    <t>13</t>
  </si>
  <si>
    <t>13.1</t>
  </si>
  <si>
    <t>13.2</t>
  </si>
  <si>
    <t>13.3</t>
  </si>
  <si>
    <t>14.4</t>
  </si>
  <si>
    <t>13.5</t>
  </si>
  <si>
    <t>14</t>
  </si>
  <si>
    <t>11.2</t>
  </si>
  <si>
    <t>12</t>
  </si>
  <si>
    <t>12.1</t>
  </si>
  <si>
    <t>13.4</t>
  </si>
  <si>
    <t>13.6</t>
  </si>
  <si>
    <t>13.7</t>
  </si>
  <si>
    <t>13.8</t>
  </si>
  <si>
    <t>14.1</t>
  </si>
  <si>
    <t>14.2</t>
  </si>
  <si>
    <t>14.3</t>
  </si>
  <si>
    <t>14.5</t>
  </si>
  <si>
    <t>15</t>
  </si>
  <si>
    <t>15.1</t>
  </si>
  <si>
    <t>16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</si>
  <si>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</si>
  <si>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</si>
  <si>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</si>
  <si>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</si>
  <si>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</si>
  <si>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</si>
  <si>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</si>
  <si>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</si>
  <si>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</si>
  <si>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</si>
  <si>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</si>
  <si>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</si>
  <si>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</si>
  <si>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</si>
  <si>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</si>
  <si>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</si>
  <si>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</si>
  <si>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</si>
  <si>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17</t>
  </si>
  <si>
    <t>17.1</t>
  </si>
  <si>
    <t>18.1</t>
  </si>
  <si>
    <t>18.2</t>
  </si>
  <si>
    <t>SUPRAESTRUTURA</t>
  </si>
  <si>
    <t>EQUIPAMENTOS</t>
  </si>
  <si>
    <t>ACABAMENTOS</t>
  </si>
  <si>
    <t>ORÇAMENTO PARA EXECUÇÃO DE UBS - VILA TIETA - TRIUNFO/RS</t>
  </si>
  <si>
    <t>TF-10 KM 29 – TRIUNFO/RS.</t>
  </si>
  <si>
    <t>SUBTOTAL ITEM 2</t>
  </si>
  <si>
    <t>SUBTOTAL ITEM 3</t>
  </si>
  <si>
    <t>SUBTOTAL ITEM 4</t>
  </si>
  <si>
    <t>SUBTOTAL ITEM 5</t>
  </si>
  <si>
    <t>SUBTOTAL ITEM 7</t>
  </si>
  <si>
    <t>SUBTOTAL ITEM 8</t>
  </si>
  <si>
    <t>SUBTOTAL ITEM 9</t>
  </si>
  <si>
    <t>SUBTOTAL ITEM 10</t>
  </si>
  <si>
    <t>SUBTOTAL ITEM 11</t>
  </si>
  <si>
    <t>SUBTOTAL ITEM 12</t>
  </si>
  <si>
    <t>SUBTOTAL ITEM 13</t>
  </si>
  <si>
    <t>SUBTOTAL ITEM 14</t>
  </si>
  <si>
    <t>SUBTOTAL ITEM 16</t>
  </si>
  <si>
    <t>SUBTOTAL ITEM 15</t>
  </si>
  <si>
    <t>SUBTOTAL ITEM 17</t>
  </si>
  <si>
    <t>SUBTOTAL ITEM 18</t>
  </si>
  <si>
    <t>INSTALAÇÕES PREDIAIS</t>
  </si>
  <si>
    <t>SERVIÇOS PRELIMINARES E INFRAESTRUTURA</t>
  </si>
  <si>
    <t>FECHAMENTOS</t>
  </si>
  <si>
    <t>REVESTIMENTO CERÂMICO PARA PAREDE COM PLACAS TIPO ESMALTADA EXTRA DE DIMENSÕES 60X60.</t>
  </si>
  <si>
    <t xml:space="preserve">J1 - JANELA DE ALUMÍNIO COM PINTURA ELETROSTÁTICA NA COR BRANCA. ESQUADRIA DE CAIXILHOS DUPLOS COM PERSIANA MILIMÉTRICA EMBUTIDA ENTRE VIDROS, DOIS MÓDULOS FIXOS. PERSIANA NA COR TAOS, FIXA NO MOVIMENTO VERTICAL. </t>
  </si>
  <si>
    <t>TUBULAÇÕES PVC ÁGUA FRIA E ACESSÓRIOS</t>
  </si>
  <si>
    <t>16.20</t>
  </si>
  <si>
    <t>16.21</t>
  </si>
  <si>
    <t>16,22</t>
  </si>
  <si>
    <t>METAIS</t>
  </si>
  <si>
    <t>TUBULAÇÃO PARA VÁCUO E AR COMPRIMIDO</t>
  </si>
  <si>
    <t>INSTALAÇÃO DE GASES MEDICINAIS</t>
  </si>
  <si>
    <t>17.3</t>
  </si>
  <si>
    <t>17.2</t>
  </si>
  <si>
    <t>19</t>
  </si>
  <si>
    <t>SERVIÇOS DE ENGENHARIA</t>
  </si>
  <si>
    <t>SUBTOTAL ITEM 19</t>
  </si>
  <si>
    <t>19.1</t>
  </si>
  <si>
    <t>19.2</t>
  </si>
  <si>
    <t>ENGENHEIRO CIVIL RESIDENTE</t>
  </si>
  <si>
    <t>PROJETO ESTRUTURAL</t>
  </si>
  <si>
    <t>TRIUNFO, 30 DE DEZEMBRO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</si>
</sst>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R$&quot;* #,##0.00_-;\-&quot;R$&quot;* #,##0.00_-;_-&quot;R$&quot;* &quot;-&quot;??_-;_-@_-"/>
    <numFmt numFmtId="165" formatCode="&quot;R$&quot;\ #,##0.00"/>
    <numFmt numFmtId="166" formatCode="0.0"/>
    <numFmt numFmtId="167" formatCode="&quot;R$&quot;#,##0.00"/>
    <numFmt numFmtId="168" formatCode="0.00000000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18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89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left" vertical="top"/>
    </xf>
    <xf numFmtId="0" fontId="2" fillId="3" borderId="0" xfId="1" applyFont="1" applyFill="1" applyBorder="1" applyAlignment="1">
      <alignment vertical="top"/>
    </xf>
    <xf numFmtId="0" fontId="2" fillId="3" borderId="0" xfId="1" applyNumberFormat="1" applyFont="1" applyFill="1" applyBorder="1" applyAlignment="1">
      <alignment vertical="top"/>
    </xf>
    <xf numFmtId="0" fontId="2" fillId="3" borderId="0" xfId="1" applyNumberFormat="1" applyFont="1" applyFill="1" applyBorder="1" applyAlignment="1">
      <alignment horizontal="left" vertical="top"/>
    </xf>
    <xf numFmtId="0" fontId="2" fillId="3" borderId="0" xfId="1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 vertical="center"/>
    </xf>
    <xf numFmtId="2" fontId="6" fillId="0" borderId="0" xfId="1" applyNumberFormat="1" applyFont="1" applyBorder="1" applyAlignment="1">
      <alignment vertical="center" wrapText="1"/>
    </xf>
    <xf numFmtId="2" fontId="6" fillId="3" borderId="0" xfId="1" applyNumberFormat="1" applyFont="1" applyFill="1" applyBorder="1" applyAlignment="1">
      <alignment vertical="center" wrapText="1"/>
    </xf>
    <xf numFmtId="168" fontId="6" fillId="0" borderId="0" xfId="1" applyNumberFormat="1" applyFont="1" applyBorder="1" applyAlignment="1">
      <alignment vertical="center" wrapText="1"/>
    </xf>
    <xf numFmtId="2" fontId="0" fillId="0" borderId="0" xfId="0" applyNumberFormat="1"/>
    <xf numFmtId="0" fontId="7" fillId="3" borderId="0" xfId="1" applyFont="1" applyFill="1" applyBorder="1" applyAlignment="1">
      <alignment horizontal="left" vertical="top"/>
    </xf>
    <xf numFmtId="0" fontId="7" fillId="3" borderId="0" xfId="1" applyFont="1" applyFill="1" applyBorder="1" applyAlignment="1">
      <alignment horizontal="center" vertical="center"/>
    </xf>
    <xf numFmtId="165" fontId="7" fillId="3" borderId="0" xfId="1" applyNumberFormat="1" applyFont="1" applyFill="1" applyBorder="1" applyAlignment="1">
      <alignment horizontal="center" vertical="center"/>
    </xf>
    <xf numFmtId="0" fontId="7" fillId="3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shrinkToFit="1"/>
    </xf>
    <xf numFmtId="0" fontId="2" fillId="0" borderId="0" xfId="1" applyNumberFormat="1" applyFont="1" applyFill="1" applyBorder="1" applyAlignment="1">
      <alignment vertical="center" wrapText="1"/>
    </xf>
    <xf numFmtId="0" fontId="2" fillId="0" borderId="0" xfId="1" applyNumberFormat="1" applyFont="1" applyFill="1" applyBorder="1" applyAlignment="1">
      <alignment vertical="top"/>
    </xf>
    <xf numFmtId="0" fontId="2" fillId="0" borderId="0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shrinkToFit="1"/>
    </xf>
    <xf numFmtId="165" fontId="7" fillId="0" borderId="1" xfId="1" applyNumberFormat="1" applyFont="1" applyFill="1" applyBorder="1" applyAlignment="1">
      <alignment horizontal="center" vertical="center" shrinkToFit="1"/>
    </xf>
    <xf numFmtId="49" fontId="7" fillId="0" borderId="1" xfId="1" applyNumberFormat="1" applyFont="1" applyFill="1" applyBorder="1" applyAlignment="1">
      <alignment horizontal="center" vertical="center" shrinkToFit="1"/>
    </xf>
    <xf numFmtId="167" fontId="7" fillId="0" borderId="1" xfId="1" applyNumberFormat="1" applyFont="1" applyFill="1" applyBorder="1" applyAlignment="1">
      <alignment horizontal="center" vertical="center" shrinkToFit="1"/>
    </xf>
    <xf numFmtId="0" fontId="10" fillId="0" borderId="1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 shrinkToFit="1"/>
    </xf>
    <xf numFmtId="0" fontId="2" fillId="4" borderId="0" xfId="1" applyFont="1" applyFill="1" applyBorder="1" applyAlignment="1">
      <alignment horizontal="left" vertical="top"/>
    </xf>
    <xf numFmtId="49" fontId="9" fillId="4" borderId="1" xfId="1" applyNumberFormat="1" applyFont="1" applyFill="1" applyBorder="1" applyAlignment="1">
      <alignment horizontal="center" vertical="center" shrinkToFit="1"/>
    </xf>
    <xf numFmtId="0" fontId="7" fillId="3" borderId="0" xfId="1" applyNumberFormat="1" applyFont="1" applyFill="1" applyBorder="1" applyAlignment="1">
      <alignment vertical="top"/>
    </xf>
    <xf numFmtId="0" fontId="11" fillId="0" borderId="0" xfId="1" applyNumberFormat="1" applyFont="1" applyFill="1" applyBorder="1" applyAlignment="1">
      <alignment vertical="center" wrapText="1"/>
    </xf>
    <xf numFmtId="49" fontId="10" fillId="0" borderId="1" xfId="1" applyNumberFormat="1" applyFont="1" applyFill="1" applyBorder="1" applyAlignment="1">
      <alignment horizontal="center" vertical="center" shrinkToFit="1"/>
    </xf>
    <xf numFmtId="49" fontId="8" fillId="4" borderId="1" xfId="1" applyNumberFormat="1" applyFont="1" applyFill="1" applyBorder="1" applyAlignment="1">
      <alignment horizontal="center" vertical="center" shrinkToFit="1"/>
    </xf>
    <xf numFmtId="166" fontId="7" fillId="0" borderId="1" xfId="1" applyNumberFormat="1" applyFont="1" applyFill="1" applyBorder="1" applyAlignment="1">
      <alignment horizontal="left" vertical="center" wrapText="1" shrinkToFit="1"/>
    </xf>
    <xf numFmtId="0" fontId="10" fillId="0" borderId="1" xfId="1" applyFont="1" applyFill="1" applyBorder="1" applyAlignment="1">
      <alignment horizontal="left" vertical="center" wrapText="1"/>
    </xf>
    <xf numFmtId="49" fontId="7" fillId="4" borderId="1" xfId="1" applyNumberFormat="1" applyFont="1" applyFill="1" applyBorder="1" applyAlignment="1">
      <alignment horizontal="center" vertical="center" wrapText="1" shrinkToFit="1"/>
    </xf>
    <xf numFmtId="49" fontId="10" fillId="4" borderId="1" xfId="1" applyNumberFormat="1" applyFont="1" applyFill="1" applyBorder="1" applyAlignment="1">
      <alignment horizontal="center" vertical="center" wrapText="1" shrinkToFit="1"/>
    </xf>
    <xf numFmtId="49" fontId="10" fillId="0" borderId="1" xfId="1" applyNumberFormat="1" applyFont="1" applyFill="1" applyBorder="1" applyAlignment="1">
      <alignment horizontal="center" vertical="center" wrapText="1" shrinkToFit="1"/>
    </xf>
    <xf numFmtId="166" fontId="10" fillId="0" borderId="1" xfId="1" applyNumberFormat="1" applyFont="1" applyFill="1" applyBorder="1" applyAlignment="1">
      <alignment horizontal="left" vertical="center" wrapText="1" shrinkToFit="1"/>
    </xf>
    <xf numFmtId="0" fontId="11" fillId="0" borderId="0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left" vertical="top" wrapText="1"/>
    </xf>
    <xf numFmtId="0" fontId="11" fillId="0" borderId="0" xfId="1" applyFont="1" applyFill="1" applyBorder="1" applyAlignment="1">
      <alignment horizontal="left" vertical="top" wrapText="1"/>
    </xf>
    <xf numFmtId="0" fontId="2" fillId="0" borderId="0" xfId="1" applyNumberFormat="1" applyFont="1" applyFill="1" applyBorder="1" applyAlignment="1">
      <alignment vertical="top" wrapText="1"/>
    </xf>
    <xf numFmtId="0" fontId="2" fillId="3" borderId="7" xfId="1" applyFont="1" applyFill="1" applyBorder="1" applyAlignment="1">
      <alignment horizontal="left" vertical="top"/>
    </xf>
    <xf numFmtId="167" fontId="7" fillId="0" borderId="2" xfId="1" applyNumberFormat="1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 shrinkToFit="1"/>
    </xf>
    <xf numFmtId="165" fontId="8" fillId="2" borderId="29" xfId="1" applyNumberFormat="1" applyFont="1" applyFill="1" applyBorder="1" applyAlignment="1">
      <alignment horizontal="center" vertical="center" wrapText="1"/>
    </xf>
    <xf numFmtId="165" fontId="8" fillId="2" borderId="7" xfId="1" applyNumberFormat="1" applyFont="1" applyFill="1" applyBorder="1" applyAlignment="1">
      <alignment horizontal="center" vertical="center" wrapText="1"/>
    </xf>
    <xf numFmtId="165" fontId="8" fillId="2" borderId="4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vertical="top"/>
    </xf>
    <xf numFmtId="167" fontId="7" fillId="4" borderId="2" xfId="1" applyNumberFormat="1" applyFont="1" applyFill="1" applyBorder="1" applyAlignment="1">
      <alignment horizontal="center" vertical="center" wrapText="1"/>
    </xf>
    <xf numFmtId="167" fontId="7" fillId="4" borderId="1" xfId="1" applyNumberFormat="1" applyFont="1" applyFill="1" applyBorder="1" applyAlignment="1">
      <alignment horizontal="center" vertical="center" wrapText="1"/>
    </xf>
    <xf numFmtId="167" fontId="7" fillId="5" borderId="2" xfId="1" applyNumberFormat="1" applyFont="1" applyFill="1" applyBorder="1" applyAlignment="1">
      <alignment horizontal="center" vertical="center" wrapText="1"/>
    </xf>
    <xf numFmtId="167" fontId="7" fillId="5" borderId="1" xfId="1" applyNumberFormat="1" applyFont="1" applyFill="1" applyBorder="1" applyAlignment="1">
      <alignment horizontal="center" vertical="center" wrapText="1"/>
    </xf>
    <xf numFmtId="167" fontId="10" fillId="4" borderId="2" xfId="1" applyNumberFormat="1" applyFont="1" applyFill="1" applyBorder="1" applyAlignment="1">
      <alignment horizontal="center" vertical="center" wrapText="1"/>
    </xf>
    <xf numFmtId="167" fontId="10" fillId="4" borderId="1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vertical="center" wrapText="1"/>
    </xf>
    <xf numFmtId="165" fontId="7" fillId="4" borderId="1" xfId="1" applyNumberFormat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 wrapText="1"/>
    </xf>
    <xf numFmtId="165" fontId="7" fillId="5" borderId="1" xfId="1" applyNumberFormat="1" applyFont="1" applyFill="1" applyBorder="1" applyAlignment="1">
      <alignment horizontal="center" vertical="center" wrapText="1"/>
    </xf>
    <xf numFmtId="165" fontId="10" fillId="5" borderId="2" xfId="1" applyNumberFormat="1" applyFont="1" applyFill="1" applyBorder="1" applyAlignment="1">
      <alignment horizontal="center" vertical="center" wrapText="1"/>
    </xf>
    <xf numFmtId="165" fontId="10" fillId="5" borderId="1" xfId="1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left" vertical="center" wrapText="1" shrinkToFit="1"/>
    </xf>
    <xf numFmtId="167" fontId="10" fillId="0" borderId="2" xfId="1" applyNumberFormat="1" applyFont="1" applyFill="1" applyBorder="1" applyAlignment="1">
      <alignment horizontal="center" vertical="center" wrapText="1"/>
    </xf>
    <xf numFmtId="167" fontId="10" fillId="0" borderId="1" xfId="1" applyNumberFormat="1" applyFont="1" applyFill="1" applyBorder="1" applyAlignment="1">
      <alignment horizontal="center" vertical="center" wrapText="1"/>
    </xf>
    <xf numFmtId="10" fontId="7" fillId="3" borderId="0" xfId="1" applyNumberFormat="1" applyFont="1" applyFill="1" applyBorder="1" applyAlignment="1">
      <alignment horizontal="left" vertical="center"/>
    </xf>
    <xf numFmtId="0" fontId="2" fillId="3" borderId="5" xfId="1" applyFont="1" applyFill="1" applyBorder="1" applyAlignment="1">
      <alignment vertical="top"/>
    </xf>
    <xf numFmtId="0" fontId="2" fillId="3" borderId="5" xfId="1" applyNumberFormat="1" applyFont="1" applyFill="1" applyBorder="1" applyAlignment="1">
      <alignment vertical="top"/>
    </xf>
    <xf numFmtId="0" fontId="2" fillId="3" borderId="5" xfId="1" applyNumberFormat="1" applyFont="1" applyFill="1" applyBorder="1" applyAlignment="1">
      <alignment horizontal="center" vertical="center"/>
    </xf>
    <xf numFmtId="0" fontId="2" fillId="3" borderId="5" xfId="1" applyNumberFormat="1" applyFont="1" applyFill="1" applyBorder="1" applyAlignment="1">
      <alignment vertical="center" wrapText="1"/>
    </xf>
    <xf numFmtId="0" fontId="2" fillId="0" borderId="5" xfId="1" applyNumberFormat="1" applyFont="1" applyFill="1" applyBorder="1" applyAlignment="1">
      <alignment vertical="center" wrapText="1"/>
    </xf>
    <xf numFmtId="0" fontId="12" fillId="3" borderId="5" xfId="1" applyNumberFormat="1" applyFont="1" applyFill="1" applyBorder="1" applyAlignment="1">
      <alignment vertical="center" wrapText="1"/>
    </xf>
    <xf numFmtId="0" fontId="12" fillId="0" borderId="5" xfId="1" applyNumberFormat="1" applyFont="1" applyFill="1" applyBorder="1" applyAlignment="1">
      <alignment vertical="center" wrapText="1"/>
    </xf>
    <xf numFmtId="165" fontId="2" fillId="3" borderId="0" xfId="1" applyNumberFormat="1" applyFont="1" applyFill="1" applyBorder="1" applyAlignment="1">
      <alignment vertical="center"/>
    </xf>
    <xf numFmtId="0" fontId="3" fillId="3" borderId="0" xfId="0" quotePrefix="1" applyFont="1" applyFill="1" applyBorder="1" applyAlignment="1">
      <alignment horizontal="left" vertical="center"/>
    </xf>
    <xf numFmtId="0" fontId="3" fillId="3" borderId="0" xfId="0" quotePrefix="1" applyFont="1" applyFill="1" applyBorder="1" applyAlignment="1">
      <alignment vertical="center"/>
    </xf>
    <xf numFmtId="0" fontId="2" fillId="3" borderId="5" xfId="1" applyFont="1" applyFill="1" applyBorder="1" applyAlignment="1">
      <alignment horizontal="left" vertical="top"/>
    </xf>
    <xf numFmtId="49" fontId="7" fillId="0" borderId="22" xfId="1" applyNumberFormat="1" applyFont="1" applyFill="1" applyBorder="1" applyAlignment="1">
      <alignment horizontal="center" vertical="center" shrinkToFit="1"/>
    </xf>
    <xf numFmtId="165" fontId="7" fillId="0" borderId="11" xfId="1" applyNumberFormat="1" applyFont="1" applyFill="1" applyBorder="1" applyAlignment="1">
      <alignment horizontal="center" vertical="center" shrinkToFit="1"/>
    </xf>
    <xf numFmtId="167" fontId="9" fillId="0" borderId="11" xfId="1" applyNumberFormat="1" applyFont="1" applyFill="1" applyBorder="1" applyAlignment="1">
      <alignment horizontal="center" vertical="center" shrinkToFit="1"/>
    </xf>
    <xf numFmtId="49" fontId="9" fillId="4" borderId="22" xfId="1" applyNumberFormat="1" applyFont="1" applyFill="1" applyBorder="1" applyAlignment="1">
      <alignment horizontal="center" vertical="center" shrinkToFit="1"/>
    </xf>
    <xf numFmtId="165" fontId="9" fillId="0" borderId="11" xfId="1" applyNumberFormat="1" applyFont="1" applyFill="1" applyBorder="1" applyAlignment="1">
      <alignment horizontal="center" vertical="center" shrinkToFit="1"/>
    </xf>
    <xf numFmtId="49" fontId="8" fillId="4" borderId="22" xfId="1" applyNumberFormat="1" applyFont="1" applyFill="1" applyBorder="1" applyAlignment="1">
      <alignment horizontal="center" vertical="center" shrinkToFit="1"/>
    </xf>
    <xf numFmtId="49" fontId="10" fillId="0" borderId="22" xfId="1" applyNumberFormat="1" applyFont="1" applyFill="1" applyBorder="1" applyAlignment="1">
      <alignment horizontal="center" vertical="center" shrinkToFit="1"/>
    </xf>
    <xf numFmtId="49" fontId="10" fillId="0" borderId="22" xfId="1" applyNumberFormat="1" applyFont="1" applyFill="1" applyBorder="1" applyAlignment="1">
      <alignment horizontal="center" vertical="center" wrapText="1" shrinkToFit="1"/>
    </xf>
    <xf numFmtId="165" fontId="7" fillId="0" borderId="11" xfId="1" applyNumberFormat="1" applyFont="1" applyFill="1" applyBorder="1" applyAlignment="1">
      <alignment horizontal="center" vertical="center" wrapText="1" shrinkToFit="1"/>
    </xf>
    <xf numFmtId="49" fontId="7" fillId="0" borderId="22" xfId="1" applyNumberFormat="1" applyFont="1" applyFill="1" applyBorder="1" applyAlignment="1">
      <alignment horizontal="center" vertical="center" wrapText="1" shrinkToFit="1"/>
    </xf>
    <xf numFmtId="0" fontId="2" fillId="3" borderId="32" xfId="1" applyNumberFormat="1" applyFont="1" applyFill="1" applyBorder="1" applyAlignment="1">
      <alignment vertical="center" wrapText="1"/>
    </xf>
    <xf numFmtId="167" fontId="7" fillId="4" borderId="32" xfId="1" applyNumberFormat="1" applyFont="1" applyFill="1" applyBorder="1" applyAlignment="1">
      <alignment horizontal="center" vertical="center" wrapText="1"/>
    </xf>
    <xf numFmtId="0" fontId="2" fillId="3" borderId="32" xfId="1" applyNumberFormat="1" applyFont="1" applyFill="1" applyBorder="1" applyAlignment="1">
      <alignment vertical="top"/>
    </xf>
    <xf numFmtId="0" fontId="2" fillId="3" borderId="32" xfId="1" applyNumberFormat="1" applyFont="1" applyFill="1" applyBorder="1" applyAlignment="1">
      <alignment horizontal="center" vertical="center" wrapText="1"/>
    </xf>
    <xf numFmtId="0" fontId="2" fillId="3" borderId="32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49" fontId="9" fillId="2" borderId="33" xfId="1" applyNumberFormat="1" applyFont="1" applyFill="1" applyBorder="1" applyAlignment="1">
      <alignment horizontal="center" vertical="center" shrinkToFit="1"/>
    </xf>
    <xf numFmtId="165" fontId="8" fillId="2" borderId="16" xfId="1" applyNumberFormat="1" applyFont="1" applyFill="1" applyBorder="1" applyAlignment="1">
      <alignment horizontal="center" vertical="center" wrapText="1"/>
    </xf>
    <xf numFmtId="165" fontId="8" fillId="2" borderId="17" xfId="1" applyNumberFormat="1" applyFont="1" applyFill="1" applyBorder="1" applyAlignment="1">
      <alignment horizontal="center" vertical="center" wrapText="1"/>
    </xf>
    <xf numFmtId="0" fontId="7" fillId="3" borderId="5" xfId="1" applyNumberFormat="1" applyFont="1" applyFill="1" applyBorder="1" applyAlignment="1">
      <alignment vertical="top"/>
    </xf>
    <xf numFmtId="0" fontId="7" fillId="3" borderId="0" xfId="1" applyNumberFormat="1" applyFont="1" applyFill="1" applyBorder="1" applyAlignment="1">
      <alignment horizontal="left" vertical="top"/>
    </xf>
    <xf numFmtId="166" fontId="9" fillId="4" borderId="1" xfId="1" applyNumberFormat="1" applyFont="1" applyFill="1" applyBorder="1" applyAlignment="1">
      <alignment horizontal="center" vertical="center" shrinkToFit="1"/>
    </xf>
    <xf numFmtId="165" fontId="7" fillId="3" borderId="0" xfId="1" applyNumberFormat="1" applyFont="1" applyFill="1" applyBorder="1" applyAlignment="1">
      <alignment horizontal="center" vertical="center"/>
    </xf>
    <xf numFmtId="0" fontId="9" fillId="3" borderId="0" xfId="1" applyNumberFormat="1" applyFont="1" applyFill="1" applyBorder="1" applyAlignment="1">
      <alignment horizontal="center" vertical="center"/>
    </xf>
    <xf numFmtId="0" fontId="7" fillId="3" borderId="0" xfId="1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quotePrefix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49" fontId="9" fillId="4" borderId="33" xfId="1" applyNumberFormat="1" applyFont="1" applyFill="1" applyBorder="1" applyAlignment="1">
      <alignment horizontal="center" vertical="center" shrinkToFit="1"/>
    </xf>
    <xf numFmtId="49" fontId="7" fillId="4" borderId="1" xfId="1" applyNumberFormat="1" applyFont="1" applyFill="1" applyBorder="1" applyAlignment="1">
      <alignment horizontal="center" vertical="center" shrinkToFit="1"/>
    </xf>
    <xf numFmtId="49" fontId="7" fillId="3" borderId="0" xfId="1" applyNumberFormat="1" applyFont="1" applyFill="1" applyBorder="1" applyAlignment="1">
      <alignment horizontal="center" vertical="center"/>
    </xf>
    <xf numFmtId="49" fontId="9" fillId="3" borderId="0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14" fontId="0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3" fillId="3" borderId="0" xfId="0" applyFont="1" applyFill="1"/>
    <xf numFmtId="0" fontId="4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167" fontId="7" fillId="0" borderId="1" xfId="2" applyNumberFormat="1" applyFont="1" applyFill="1" applyBorder="1" applyAlignment="1">
      <alignment horizontal="center" vertical="center" shrinkToFit="1"/>
    </xf>
    <xf numFmtId="9" fontId="7" fillId="0" borderId="1" xfId="2" applyNumberFormat="1" applyFont="1" applyFill="1" applyBorder="1" applyAlignment="1">
      <alignment horizontal="center" vertical="center" shrinkToFit="1"/>
    </xf>
    <xf numFmtId="167" fontId="7" fillId="0" borderId="1" xfId="4" applyNumberFormat="1" applyFont="1" applyFill="1" applyBorder="1" applyAlignment="1">
      <alignment horizontal="center" vertical="center" shrinkToFit="1"/>
    </xf>
    <xf numFmtId="167" fontId="3" fillId="0" borderId="1" xfId="0" applyNumberFormat="1" applyFont="1" applyBorder="1" applyAlignment="1">
      <alignment horizontal="center" vertical="center"/>
    </xf>
    <xf numFmtId="10" fontId="7" fillId="0" borderId="1" xfId="2" applyNumberFormat="1" applyFont="1" applyFill="1" applyBorder="1" applyAlignment="1">
      <alignment horizontal="center" vertical="center" shrinkToFit="1"/>
    </xf>
    <xf numFmtId="167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9" fontId="3" fillId="4" borderId="1" xfId="0" applyNumberFormat="1" applyFont="1" applyFill="1" applyBorder="1" applyAlignment="1">
      <alignment horizontal="center" vertical="center"/>
    </xf>
    <xf numFmtId="10" fontId="3" fillId="4" borderId="1" xfId="0" applyNumberFormat="1" applyFont="1" applyFill="1" applyBorder="1" applyAlignment="1">
      <alignment horizontal="center"/>
    </xf>
    <xf numFmtId="0" fontId="3" fillId="3" borderId="0" xfId="0" applyFont="1" applyFill="1" applyAlignment="1">
      <alignment vertical="center"/>
    </xf>
    <xf numFmtId="0" fontId="3" fillId="3" borderId="0" xfId="0" quotePrefix="1" applyFont="1" applyFill="1" applyAlignment="1">
      <alignment horizontal="left" vertical="center"/>
    </xf>
    <xf numFmtId="165" fontId="7" fillId="3" borderId="0" xfId="1" applyNumberFormat="1" applyFont="1" applyFill="1" applyBorder="1" applyAlignment="1">
      <alignment vertical="center"/>
    </xf>
    <xf numFmtId="14" fontId="3" fillId="3" borderId="0" xfId="0" applyNumberFormat="1" applyFont="1" applyFill="1" applyAlignment="1">
      <alignment horizontal="left" vertical="center"/>
    </xf>
    <xf numFmtId="49" fontId="7" fillId="3" borderId="22" xfId="1" applyNumberFormat="1" applyFont="1" applyFill="1" applyBorder="1" applyAlignment="1">
      <alignment horizontal="center" vertical="center" shrinkToFit="1"/>
    </xf>
    <xf numFmtId="166" fontId="7" fillId="3" borderId="1" xfId="1" applyNumberFormat="1" applyFont="1" applyFill="1" applyBorder="1" applyAlignment="1">
      <alignment horizontal="center" vertical="center" shrinkToFit="1"/>
    </xf>
    <xf numFmtId="49" fontId="7" fillId="3" borderId="1" xfId="1" applyNumberFormat="1" applyFont="1" applyFill="1" applyBorder="1" applyAlignment="1">
      <alignment horizontal="center" vertical="center" shrinkToFit="1"/>
    </xf>
    <xf numFmtId="165" fontId="7" fillId="3" borderId="1" xfId="1" applyNumberFormat="1" applyFont="1" applyFill="1" applyBorder="1" applyAlignment="1">
      <alignment horizontal="center" vertical="center" shrinkToFit="1"/>
    </xf>
    <xf numFmtId="165" fontId="7" fillId="3" borderId="11" xfId="1" applyNumberFormat="1" applyFont="1" applyFill="1" applyBorder="1" applyAlignment="1">
      <alignment horizontal="center" vertical="center" shrinkToFit="1"/>
    </xf>
    <xf numFmtId="167" fontId="7" fillId="3" borderId="2" xfId="1" applyNumberFormat="1" applyFont="1" applyFill="1" applyBorder="1" applyAlignment="1">
      <alignment horizontal="center" vertical="center" wrapText="1"/>
    </xf>
    <xf numFmtId="167" fontId="7" fillId="3" borderId="1" xfId="1" applyNumberFormat="1" applyFont="1" applyFill="1" applyBorder="1" applyAlignment="1">
      <alignment horizontal="center" vertical="center" wrapText="1"/>
    </xf>
    <xf numFmtId="0" fontId="2" fillId="3" borderId="0" xfId="1" applyNumberFormat="1" applyFont="1" applyFill="1" applyBorder="1" applyAlignment="1">
      <alignment vertical="center" wrapText="1"/>
    </xf>
    <xf numFmtId="0" fontId="2" fillId="3" borderId="0" xfId="1" applyNumberFormat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7" fillId="3" borderId="1" xfId="1" applyNumberFormat="1" applyFont="1" applyFill="1" applyBorder="1" applyAlignment="1">
      <alignment horizontal="center" vertical="center" shrinkToFit="1"/>
    </xf>
    <xf numFmtId="0" fontId="7" fillId="3" borderId="1" xfId="1" applyNumberFormat="1" applyFont="1" applyFill="1" applyBorder="1" applyAlignment="1">
      <alignment horizontal="center" vertical="center" wrapText="1" shrinkToFit="1"/>
    </xf>
    <xf numFmtId="166" fontId="7" fillId="3" borderId="1" xfId="1" applyNumberFormat="1" applyFont="1" applyFill="1" applyBorder="1" applyAlignment="1">
      <alignment horizontal="left" vertical="center" wrapText="1" shrinkToFit="1"/>
    </xf>
    <xf numFmtId="166" fontId="7" fillId="3" borderId="1" xfId="1" applyNumberFormat="1" applyFont="1" applyFill="1" applyBorder="1" applyAlignment="1">
      <alignment horizontal="center" vertical="center" wrapText="1" shrinkToFit="1"/>
    </xf>
    <xf numFmtId="165" fontId="7" fillId="3" borderId="1" xfId="1" applyNumberFormat="1" applyFont="1" applyFill="1" applyBorder="1" applyAlignment="1">
      <alignment horizontal="center" vertical="center" wrapText="1" shrinkToFit="1"/>
    </xf>
    <xf numFmtId="165" fontId="7" fillId="3" borderId="11" xfId="1" applyNumberFormat="1" applyFont="1" applyFill="1" applyBorder="1" applyAlignment="1">
      <alignment horizontal="center" vertical="center" wrapText="1" shrinkToFit="1"/>
    </xf>
    <xf numFmtId="0" fontId="2" fillId="3" borderId="0" xfId="1" applyNumberFormat="1" applyFont="1" applyFill="1" applyBorder="1" applyAlignment="1">
      <alignment vertical="top" wrapText="1"/>
    </xf>
    <xf numFmtId="165" fontId="7" fillId="3" borderId="2" xfId="1" applyNumberFormat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66" fontId="7" fillId="3" borderId="2" xfId="1" applyNumberFormat="1" applyFont="1" applyFill="1" applyBorder="1" applyAlignment="1">
      <alignment horizontal="left" vertical="center" shrinkToFit="1"/>
    </xf>
    <xf numFmtId="165" fontId="7" fillId="3" borderId="1" xfId="1" applyNumberFormat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left" vertical="center" wrapText="1"/>
    </xf>
    <xf numFmtId="167" fontId="7" fillId="3" borderId="1" xfId="1" applyNumberFormat="1" applyFont="1" applyFill="1" applyBorder="1" applyAlignment="1">
      <alignment horizontal="center" vertical="center" shrinkToFit="1"/>
    </xf>
    <xf numFmtId="167" fontId="9" fillId="3" borderId="11" xfId="1" applyNumberFormat="1" applyFont="1" applyFill="1" applyBorder="1" applyAlignment="1">
      <alignment horizontal="center" vertical="center" shrinkToFit="1"/>
    </xf>
    <xf numFmtId="49" fontId="7" fillId="3" borderId="24" xfId="1" applyNumberFormat="1" applyFont="1" applyFill="1" applyBorder="1" applyAlignment="1">
      <alignment horizontal="center" vertical="center" shrinkToFit="1"/>
    </xf>
    <xf numFmtId="49" fontId="7" fillId="3" borderId="19" xfId="1" applyNumberFormat="1" applyFont="1" applyFill="1" applyBorder="1" applyAlignment="1">
      <alignment horizontal="center" vertical="center" shrinkToFit="1"/>
    </xf>
    <xf numFmtId="0" fontId="10" fillId="3" borderId="19" xfId="1" applyFont="1" applyFill="1" applyBorder="1" applyAlignment="1">
      <alignment horizontal="left" vertical="center" wrapText="1"/>
    </xf>
    <xf numFmtId="0" fontId="10" fillId="3" borderId="19" xfId="1" applyFont="1" applyFill="1" applyBorder="1" applyAlignment="1">
      <alignment horizontal="center" vertical="center" wrapText="1"/>
    </xf>
    <xf numFmtId="165" fontId="7" fillId="3" borderId="19" xfId="1" applyNumberFormat="1" applyFont="1" applyFill="1" applyBorder="1" applyAlignment="1">
      <alignment horizontal="center" vertical="center" wrapText="1" shrinkToFit="1"/>
    </xf>
    <xf numFmtId="165" fontId="7" fillId="3" borderId="19" xfId="1" applyNumberFormat="1" applyFont="1" applyFill="1" applyBorder="1" applyAlignment="1">
      <alignment horizontal="center" vertical="center" shrinkToFit="1"/>
    </xf>
    <xf numFmtId="165" fontId="7" fillId="3" borderId="25" xfId="1" applyNumberFormat="1" applyFont="1" applyFill="1" applyBorder="1" applyAlignment="1">
      <alignment horizontal="center" vertical="center" shrinkToFit="1"/>
    </xf>
    <xf numFmtId="167" fontId="7" fillId="3" borderId="6" xfId="1" applyNumberFormat="1" applyFont="1" applyFill="1" applyBorder="1" applyAlignment="1">
      <alignment horizontal="center" vertical="center" wrapText="1"/>
    </xf>
    <xf numFmtId="167" fontId="7" fillId="3" borderId="19" xfId="1" applyNumberFormat="1" applyFont="1" applyFill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 wrapText="1" shrinkToFit="1"/>
    </xf>
    <xf numFmtId="49" fontId="10" fillId="3" borderId="22" xfId="1" applyNumberFormat="1" applyFont="1" applyFill="1" applyBorder="1" applyAlignment="1">
      <alignment horizontal="center" vertical="center" wrapText="1" shrinkToFit="1"/>
    </xf>
    <xf numFmtId="166" fontId="10" fillId="3" borderId="1" xfId="1" applyNumberFormat="1" applyFont="1" applyFill="1" applyBorder="1" applyAlignment="1">
      <alignment horizontal="left" vertical="center" wrapText="1" shrinkToFit="1"/>
    </xf>
    <xf numFmtId="0" fontId="11" fillId="3" borderId="0" xfId="1" applyNumberFormat="1" applyFont="1" applyFill="1" applyBorder="1" applyAlignment="1">
      <alignment vertical="center" wrapText="1"/>
    </xf>
    <xf numFmtId="0" fontId="11" fillId="3" borderId="0" xfId="1" applyNumberFormat="1" applyFont="1" applyFill="1" applyBorder="1" applyAlignment="1">
      <alignment vertical="top" wrapText="1"/>
    </xf>
    <xf numFmtId="0" fontId="11" fillId="3" borderId="0" xfId="1" applyNumberFormat="1" applyFont="1" applyFill="1" applyBorder="1" applyAlignment="1">
      <alignment horizontal="left" vertical="top" wrapText="1"/>
    </xf>
    <xf numFmtId="0" fontId="11" fillId="3" borderId="0" xfId="1" applyFont="1" applyFill="1" applyBorder="1" applyAlignment="1">
      <alignment horizontal="left" vertical="top" wrapText="1"/>
    </xf>
    <xf numFmtId="1" fontId="7" fillId="3" borderId="1" xfId="1" applyNumberFormat="1" applyFont="1" applyFill="1" applyBorder="1" applyAlignment="1">
      <alignment horizontal="center" vertical="center" shrinkToFit="1"/>
    </xf>
    <xf numFmtId="49" fontId="10" fillId="3" borderId="22" xfId="1" applyNumberFormat="1" applyFont="1" applyFill="1" applyBorder="1" applyAlignment="1">
      <alignment horizontal="center" vertical="center" shrinkToFit="1"/>
    </xf>
    <xf numFmtId="49" fontId="10" fillId="3" borderId="1" xfId="1" applyNumberFormat="1" applyFont="1" applyFill="1" applyBorder="1" applyAlignment="1">
      <alignment horizontal="center" vertical="center" shrinkToFit="1"/>
    </xf>
    <xf numFmtId="166" fontId="10" fillId="3" borderId="2" xfId="1" applyNumberFormat="1" applyFont="1" applyFill="1" applyBorder="1" applyAlignment="1">
      <alignment horizontal="left" vertical="center" wrapText="1" shrinkToFit="1"/>
    </xf>
    <xf numFmtId="165" fontId="9" fillId="3" borderId="11" xfId="1" applyNumberFormat="1" applyFont="1" applyFill="1" applyBorder="1" applyAlignment="1">
      <alignment horizontal="center" vertical="center" shrinkToFit="1"/>
    </xf>
    <xf numFmtId="0" fontId="10" fillId="3" borderId="1" xfId="1" applyNumberFormat="1" applyFont="1" applyFill="1" applyBorder="1" applyAlignment="1">
      <alignment horizontal="center" vertical="center" shrinkToFit="1"/>
    </xf>
    <xf numFmtId="166" fontId="7" fillId="3" borderId="2" xfId="1" applyNumberFormat="1" applyFont="1" applyFill="1" applyBorder="1" applyAlignment="1">
      <alignment horizontal="left" vertical="center" wrapText="1" shrinkToFit="1"/>
    </xf>
    <xf numFmtId="0" fontId="10" fillId="3" borderId="1" xfId="1" applyNumberFormat="1" applyFont="1" applyFill="1" applyBorder="1" applyAlignment="1">
      <alignment horizontal="center" vertical="center" wrapText="1"/>
    </xf>
    <xf numFmtId="0" fontId="7" fillId="3" borderId="5" xfId="1" applyNumberFormat="1" applyFont="1" applyFill="1" applyBorder="1" applyAlignment="1">
      <alignment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165" fontId="2" fillId="3" borderId="0" xfId="1" applyNumberFormat="1" applyFont="1" applyFill="1" applyBorder="1" applyAlignment="1">
      <alignment vertical="top"/>
    </xf>
    <xf numFmtId="165" fontId="2" fillId="3" borderId="0" xfId="1" applyNumberFormat="1" applyFont="1" applyFill="1" applyBorder="1" applyAlignment="1">
      <alignment horizontal="left" vertical="top"/>
    </xf>
    <xf numFmtId="165" fontId="2" fillId="3" borderId="0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vertical="top"/>
    </xf>
    <xf numFmtId="165" fontId="7" fillId="0" borderId="1" xfId="2" applyNumberFormat="1" applyFont="1" applyFill="1" applyBorder="1" applyAlignment="1">
      <alignment horizontal="center" vertical="center" shrinkToFit="1"/>
    </xf>
    <xf numFmtId="166" fontId="7" fillId="3" borderId="1" xfId="1" applyNumberFormat="1" applyFont="1" applyFill="1" applyBorder="1" applyAlignment="1">
      <alignment horizontal="left" vertical="center" shrinkToFit="1"/>
    </xf>
    <xf numFmtId="166" fontId="9" fillId="4" borderId="1" xfId="1" applyNumberFormat="1" applyFont="1" applyFill="1" applyBorder="1" applyAlignment="1">
      <alignment horizontal="right" vertical="center" shrinkToFit="1"/>
    </xf>
    <xf numFmtId="165" fontId="9" fillId="0" borderId="1" xfId="1" applyNumberFormat="1" applyFont="1" applyFill="1" applyBorder="1" applyAlignment="1">
      <alignment horizontal="center" vertical="center" shrinkToFit="1"/>
    </xf>
    <xf numFmtId="1" fontId="9" fillId="4" borderId="1" xfId="1" applyNumberFormat="1" applyFont="1" applyFill="1" applyBorder="1" applyAlignment="1">
      <alignment horizontal="center" vertical="center" shrinkToFit="1"/>
    </xf>
    <xf numFmtId="166" fontId="7" fillId="0" borderId="1" xfId="1" applyNumberFormat="1" applyFont="1" applyFill="1" applyBorder="1" applyAlignment="1">
      <alignment horizontal="left" vertical="center" shrinkToFit="1"/>
    </xf>
    <xf numFmtId="0" fontId="2" fillId="3" borderId="5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shrinkToFit="1"/>
    </xf>
    <xf numFmtId="165" fontId="2" fillId="3" borderId="0" xfId="1" applyNumberFormat="1" applyFont="1" applyFill="1" applyBorder="1" applyAlignment="1">
      <alignment vertical="center" wrapText="1"/>
    </xf>
    <xf numFmtId="165" fontId="11" fillId="3" borderId="0" xfId="1" applyNumberFormat="1" applyFont="1" applyFill="1" applyBorder="1" applyAlignment="1">
      <alignment vertical="top" wrapText="1"/>
    </xf>
    <xf numFmtId="166" fontId="9" fillId="4" borderId="8" xfId="1" applyNumberFormat="1" applyFont="1" applyFill="1" applyBorder="1" applyAlignment="1">
      <alignment horizontal="left" vertical="center" shrinkToFit="1"/>
    </xf>
    <xf numFmtId="166" fontId="9" fillId="4" borderId="9" xfId="1" applyNumberFormat="1" applyFont="1" applyFill="1" applyBorder="1" applyAlignment="1">
      <alignment horizontal="left" vertical="center" shrinkToFit="1"/>
    </xf>
    <xf numFmtId="166" fontId="9" fillId="4" borderId="2" xfId="1" applyNumberFormat="1" applyFont="1" applyFill="1" applyBorder="1" applyAlignment="1">
      <alignment horizontal="left" vertical="center" shrinkToFit="1"/>
    </xf>
    <xf numFmtId="166" fontId="9" fillId="0" borderId="8" xfId="1" applyNumberFormat="1" applyFont="1" applyFill="1" applyBorder="1" applyAlignment="1">
      <alignment horizontal="right" vertical="center" shrinkToFit="1"/>
    </xf>
    <xf numFmtId="166" fontId="9" fillId="0" borderId="9" xfId="1" applyNumberFormat="1" applyFont="1" applyFill="1" applyBorder="1" applyAlignment="1">
      <alignment horizontal="right" vertical="center" shrinkToFit="1"/>
    </xf>
    <xf numFmtId="166" fontId="9" fillId="0" borderId="2" xfId="1" applyNumberFormat="1" applyFont="1" applyFill="1" applyBorder="1" applyAlignment="1">
      <alignment horizontal="right" vertical="center" shrinkToFit="1"/>
    </xf>
    <xf numFmtId="2" fontId="14" fillId="0" borderId="26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27" xfId="1" applyNumberFormat="1" applyFont="1" applyBorder="1" applyAlignment="1">
      <alignment horizontal="center" vertical="center" wrapText="1"/>
    </xf>
    <xf numFmtId="2" fontId="15" fillId="0" borderId="21" xfId="1" applyNumberFormat="1" applyFont="1" applyBorder="1" applyAlignment="1">
      <alignment horizontal="center" vertical="center" wrapText="1"/>
    </xf>
    <xf numFmtId="2" fontId="15" fillId="0" borderId="0" xfId="1" applyNumberFormat="1" applyFont="1" applyBorder="1" applyAlignment="1">
      <alignment horizontal="center" vertical="center" wrapText="1"/>
    </xf>
    <xf numFmtId="2" fontId="15" fillId="0" borderId="20" xfId="1" applyNumberFormat="1" applyFont="1" applyBorder="1" applyAlignment="1">
      <alignment horizontal="center" vertical="center" wrapText="1"/>
    </xf>
    <xf numFmtId="2" fontId="16" fillId="0" borderId="21" xfId="1" applyNumberFormat="1" applyFont="1" applyBorder="1" applyAlignment="1">
      <alignment horizontal="center" vertical="center" wrapText="1"/>
    </xf>
    <xf numFmtId="2" fontId="16" fillId="0" borderId="0" xfId="1" applyNumberFormat="1" applyFont="1" applyBorder="1" applyAlignment="1">
      <alignment horizontal="center" vertical="center" wrapText="1"/>
    </xf>
    <xf numFmtId="2" fontId="16" fillId="0" borderId="20" xfId="1" applyNumberFormat="1" applyFont="1" applyBorder="1" applyAlignment="1">
      <alignment horizontal="center" vertical="center" wrapText="1"/>
    </xf>
    <xf numFmtId="0" fontId="7" fillId="2" borderId="37" xfId="1" applyFont="1" applyFill="1" applyBorder="1" applyAlignment="1">
      <alignment horizontal="left" vertical="center" wrapText="1"/>
    </xf>
    <xf numFmtId="0" fontId="7" fillId="2" borderId="10" xfId="1" applyFont="1" applyFill="1" applyBorder="1" applyAlignment="1">
      <alignment horizontal="left" vertical="center" wrapText="1"/>
    </xf>
    <xf numFmtId="0" fontId="7" fillId="2" borderId="38" xfId="1" applyFont="1" applyFill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5" fontId="8" fillId="2" borderId="11" xfId="1" applyNumberFormat="1" applyFont="1" applyFill="1" applyBorder="1" applyAlignment="1">
      <alignment horizontal="center" vertical="center" wrapText="1"/>
    </xf>
    <xf numFmtId="49" fontId="8" fillId="2" borderId="35" xfId="1" applyNumberFormat="1" applyFont="1" applyFill="1" applyBorder="1" applyAlignment="1">
      <alignment horizontal="center" vertical="center" wrapText="1"/>
    </xf>
    <xf numFmtId="49" fontId="8" fillId="2" borderId="36" xfId="1" applyNumberFormat="1" applyFont="1" applyFill="1" applyBorder="1" applyAlignment="1">
      <alignment horizontal="center" vertical="center" wrapText="1"/>
    </xf>
    <xf numFmtId="49" fontId="8" fillId="2" borderId="28" xfId="1" applyNumberFormat="1" applyFont="1" applyFill="1" applyBorder="1" applyAlignment="1">
      <alignment horizontal="center" vertical="center" wrapText="1"/>
    </xf>
    <xf numFmtId="49" fontId="8" fillId="2" borderId="34" xfId="1" applyNumberFormat="1" applyFont="1" applyFill="1" applyBorder="1" applyAlignment="1">
      <alignment horizontal="center" vertical="center" wrapText="1"/>
    </xf>
    <xf numFmtId="0" fontId="8" fillId="2" borderId="28" xfId="1" applyFont="1" applyFill="1" applyBorder="1" applyAlignment="1">
      <alignment horizontal="center" vertical="center" wrapText="1"/>
    </xf>
    <xf numFmtId="0" fontId="8" fillId="2" borderId="34" xfId="1" applyFont="1" applyFill="1" applyBorder="1" applyAlignment="1">
      <alignment horizontal="center" vertical="center" wrapText="1"/>
    </xf>
    <xf numFmtId="166" fontId="9" fillId="3" borderId="22" xfId="1" applyNumberFormat="1" applyFont="1" applyFill="1" applyBorder="1" applyAlignment="1">
      <alignment horizontal="right" vertical="center" shrinkToFit="1"/>
    </xf>
    <xf numFmtId="166" fontId="9" fillId="3" borderId="1" xfId="1" applyNumberFormat="1" applyFont="1" applyFill="1" applyBorder="1" applyAlignment="1">
      <alignment horizontal="right" vertical="center" shrinkToFit="1"/>
    </xf>
    <xf numFmtId="0" fontId="8" fillId="4" borderId="1" xfId="1" applyFont="1" applyFill="1" applyBorder="1" applyAlignment="1">
      <alignment horizontal="left" vertical="center" wrapText="1"/>
    </xf>
    <xf numFmtId="0" fontId="8" fillId="4" borderId="11" xfId="1" applyFont="1" applyFill="1" applyBorder="1" applyAlignment="1">
      <alignment horizontal="left" vertical="center" wrapText="1"/>
    </xf>
    <xf numFmtId="0" fontId="7" fillId="3" borderId="0" xfId="1" applyNumberFormat="1" applyFont="1" applyFill="1" applyBorder="1" applyAlignment="1">
      <alignment horizontal="center" vertical="top"/>
    </xf>
    <xf numFmtId="166" fontId="9" fillId="4" borderId="1" xfId="1" applyNumberFormat="1" applyFont="1" applyFill="1" applyBorder="1" applyAlignment="1">
      <alignment horizontal="left" vertical="center" shrinkToFit="1"/>
    </xf>
    <xf numFmtId="166" fontId="9" fillId="4" borderId="11" xfId="1" applyNumberFormat="1" applyFont="1" applyFill="1" applyBorder="1" applyAlignment="1">
      <alignment horizontal="left" vertical="center" shrinkToFit="1"/>
    </xf>
    <xf numFmtId="166" fontId="9" fillId="0" borderId="30" xfId="1" applyNumberFormat="1" applyFont="1" applyFill="1" applyBorder="1" applyAlignment="1">
      <alignment horizontal="right" vertical="center" shrinkToFit="1"/>
    </xf>
    <xf numFmtId="166" fontId="9" fillId="4" borderId="31" xfId="1" applyNumberFormat="1" applyFont="1" applyFill="1" applyBorder="1" applyAlignment="1">
      <alignment horizontal="left" vertical="center" shrinkToFit="1"/>
    </xf>
    <xf numFmtId="166" fontId="9" fillId="0" borderId="22" xfId="1" applyNumberFormat="1" applyFont="1" applyFill="1" applyBorder="1" applyAlignment="1">
      <alignment horizontal="right" vertical="center" shrinkToFit="1"/>
    </xf>
    <xf numFmtId="166" fontId="9" fillId="0" borderId="1" xfId="1" applyNumberFormat="1" applyFont="1" applyFill="1" applyBorder="1" applyAlignment="1">
      <alignment horizontal="right" vertical="center" shrinkToFit="1"/>
    </xf>
    <xf numFmtId="0" fontId="0" fillId="3" borderId="0" xfId="0" quotePrefix="1" applyFont="1" applyFill="1" applyBorder="1" applyAlignment="1">
      <alignment vertical="center"/>
    </xf>
    <xf numFmtId="0" fontId="3" fillId="3" borderId="0" xfId="0" quotePrefix="1" applyFont="1" applyFill="1" applyBorder="1" applyAlignment="1">
      <alignment vertical="center"/>
    </xf>
    <xf numFmtId="165" fontId="9" fillId="4" borderId="39" xfId="1" applyNumberFormat="1" applyFont="1" applyFill="1" applyBorder="1" applyAlignment="1">
      <alignment horizontal="center" vertical="center" shrinkToFit="1"/>
    </xf>
    <xf numFmtId="165" fontId="9" fillId="4" borderId="12" xfId="1" applyNumberFormat="1" applyFont="1" applyFill="1" applyBorder="1" applyAlignment="1">
      <alignment horizontal="center" vertical="center" shrinkToFit="1"/>
    </xf>
    <xf numFmtId="165" fontId="9" fillId="4" borderId="40" xfId="1" applyNumberFormat="1" applyFont="1" applyFill="1" applyBorder="1" applyAlignment="1">
      <alignment horizontal="center" vertical="center" shrinkToFit="1"/>
    </xf>
    <xf numFmtId="166" fontId="9" fillId="4" borderId="23" xfId="1" applyNumberFormat="1" applyFont="1" applyFill="1" applyBorder="1" applyAlignment="1">
      <alignment horizontal="right" vertical="center" shrinkToFit="1"/>
    </xf>
    <xf numFmtId="166" fontId="9" fillId="4" borderId="16" xfId="1" applyNumberFormat="1" applyFont="1" applyFill="1" applyBorder="1" applyAlignment="1">
      <alignment horizontal="right" vertical="center" shrinkToFit="1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8" fillId="4" borderId="31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 applyBorder="1" applyAlignment="1">
      <alignment horizontal="center" vertical="center"/>
    </xf>
    <xf numFmtId="165" fontId="7" fillId="6" borderId="0" xfId="1" applyNumberFormat="1" applyFont="1" applyFill="1" applyBorder="1" applyAlignment="1">
      <alignment horizontal="center" vertical="center"/>
    </xf>
    <xf numFmtId="0" fontId="13" fillId="3" borderId="26" xfId="1" applyNumberFormat="1" applyFont="1" applyFill="1" applyBorder="1" applyAlignment="1">
      <alignment horizontal="center" vertical="center"/>
    </xf>
    <xf numFmtId="0" fontId="13" fillId="3" borderId="15" xfId="1" applyNumberFormat="1" applyFont="1" applyFill="1" applyBorder="1" applyAlignment="1">
      <alignment horizontal="center" vertical="center"/>
    </xf>
    <xf numFmtId="0" fontId="13" fillId="3" borderId="27" xfId="1" applyNumberFormat="1" applyFont="1" applyFill="1" applyBorder="1" applyAlignment="1">
      <alignment horizontal="center" vertical="center"/>
    </xf>
    <xf numFmtId="0" fontId="13" fillId="3" borderId="21" xfId="1" applyNumberFormat="1" applyFont="1" applyFill="1" applyBorder="1" applyAlignment="1">
      <alignment horizontal="center" vertical="center"/>
    </xf>
    <xf numFmtId="0" fontId="13" fillId="3" borderId="0" xfId="1" applyNumberFormat="1" applyFont="1" applyFill="1" applyBorder="1" applyAlignment="1">
      <alignment horizontal="center" vertical="center"/>
    </xf>
    <xf numFmtId="0" fontId="13" fillId="3" borderId="20" xfId="1" applyNumberFormat="1" applyFont="1" applyFill="1" applyBorder="1" applyAlignment="1">
      <alignment horizontal="center" vertical="center"/>
    </xf>
    <xf numFmtId="0" fontId="13" fillId="3" borderId="18" xfId="1" applyNumberFormat="1" applyFont="1" applyFill="1" applyBorder="1" applyAlignment="1">
      <alignment horizontal="center" vertical="center"/>
    </xf>
    <xf numFmtId="0" fontId="13" fillId="3" borderId="13" xfId="1" applyNumberFormat="1" applyFont="1" applyFill="1" applyBorder="1" applyAlignment="1">
      <alignment horizontal="center" vertical="center"/>
    </xf>
    <xf numFmtId="0" fontId="13" fillId="3" borderId="14" xfId="1" applyNumberFormat="1" applyFont="1" applyFill="1" applyBorder="1" applyAlignment="1">
      <alignment horizontal="center" vertical="center"/>
    </xf>
    <xf numFmtId="2" fontId="14" fillId="0" borderId="18" xfId="1" applyNumberFormat="1" applyFont="1" applyBorder="1" applyAlignment="1">
      <alignment horizontal="center" vertical="center" wrapText="1"/>
    </xf>
    <xf numFmtId="2" fontId="14" fillId="0" borderId="13" xfId="1" applyNumberFormat="1" applyFont="1" applyBorder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8" fillId="2" borderId="33" xfId="1" applyFont="1" applyFill="1" applyBorder="1" applyAlignment="1">
      <alignment horizontal="left" vertical="center" wrapText="1"/>
    </xf>
    <xf numFmtId="165" fontId="7" fillId="3" borderId="0" xfId="1" applyNumberFormat="1" applyFont="1" applyFill="1" applyBorder="1" applyAlignment="1">
      <alignment horizontal="center" vertical="center"/>
    </xf>
    <xf numFmtId="166" fontId="8" fillId="4" borderId="1" xfId="1" applyNumberFormat="1" applyFont="1" applyFill="1" applyBorder="1" applyAlignment="1">
      <alignment horizontal="left" vertical="center" shrinkToFit="1"/>
    </xf>
    <xf numFmtId="166" fontId="8" fillId="4" borderId="11" xfId="1" applyNumberFormat="1" applyFont="1" applyFill="1" applyBorder="1" applyAlignment="1">
      <alignment horizontal="left" vertical="center" shrinkToFit="1"/>
    </xf>
    <xf numFmtId="2" fontId="9" fillId="0" borderId="0" xfId="1" applyNumberFormat="1" applyFont="1" applyBorder="1" applyAlignment="1">
      <alignment horizontal="center" vertical="center" wrapText="1"/>
    </xf>
    <xf numFmtId="0" fontId="9" fillId="3" borderId="0" xfId="1" applyNumberFormat="1" applyFont="1" applyFill="1" applyBorder="1" applyAlignment="1">
      <alignment horizontal="center" vertical="top"/>
    </xf>
    <xf numFmtId="0" fontId="9" fillId="3" borderId="3" xfId="1" applyNumberFormat="1" applyFont="1" applyFill="1" applyBorder="1" applyAlignment="1">
      <alignment horizontal="center" vertical="top"/>
    </xf>
    <xf numFmtId="0" fontId="3" fillId="3" borderId="0" xfId="0" quotePrefix="1" applyFont="1" applyFill="1" applyAlignment="1">
      <alignment horizontal="left" vertical="center"/>
    </xf>
    <xf numFmtId="10" fontId="7" fillId="3" borderId="0" xfId="4" applyNumberFormat="1" applyFont="1" applyFill="1" applyBorder="1" applyAlignment="1">
      <alignment horizontal="left" vertical="center"/>
    </xf>
    <xf numFmtId="2" fontId="3" fillId="0" borderId="0" xfId="1" applyNumberFormat="1" applyFont="1" applyBorder="1" applyAlignment="1">
      <alignment horizontal="center" vertical="center" wrapText="1"/>
    </xf>
    <xf numFmtId="2" fontId="7" fillId="0" borderId="0" xfId="1" applyNumberFormat="1" applyFont="1" applyBorder="1" applyAlignment="1">
      <alignment horizontal="center" vertical="center" wrapText="1"/>
    </xf>
    <xf numFmtId="0" fontId="4" fillId="0" borderId="1" xfId="0" applyFont="1" applyBorder="1" applyAlignment="1"/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3" borderId="0" xfId="0" applyFont="1" applyFill="1" applyAlignment="1">
      <alignment horizontal="left" vertical="center"/>
    </xf>
    <xf numFmtId="14" fontId="3" fillId="3" borderId="0" xfId="0" applyNumberFormat="1" applyFont="1" applyFill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4" borderId="1" xfId="0" applyFont="1" applyFill="1" applyBorder="1" applyAlignment="1">
      <alignment horizontal="left"/>
    </xf>
  </cellXfs>
  <cellStyles count="6">
    <cellStyle name="Moeda" xfId="2" builtinId="4"/>
    <cellStyle name="Moeda 2" xfId="5"/>
    <cellStyle name="Normal" xfId="0" builtinId="0"/>
    <cellStyle name="Normal 2" xfId="1"/>
    <cellStyle name="Normal 2 2" xfId="3"/>
    <cellStyle name="Porcentagem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7</xdr:row>
      <xdr:rowOff>0</xdr:rowOff>
    </xdr:from>
    <xdr:to>
      <xdr:col>11</xdr:col>
      <xdr:colOff>0</xdr:colOff>
      <xdr:row>7</xdr:row>
      <xdr:rowOff>26035</xdr:rowOff>
    </xdr:to>
    <xdr:sp macro="" textlink="">
      <xdr:nvSpPr>
        <xdr:cNvPr id="2" name="Shape 3"/>
        <xdr:cNvSpPr/>
      </xdr:nvSpPr>
      <xdr:spPr>
        <a:xfrm>
          <a:off x="9705975" y="18764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7</xdr:row>
      <xdr:rowOff>0</xdr:rowOff>
    </xdr:from>
    <xdr:to>
      <xdr:col>11</xdr:col>
      <xdr:colOff>0</xdr:colOff>
      <xdr:row>7</xdr:row>
      <xdr:rowOff>40005</xdr:rowOff>
    </xdr:to>
    <xdr:sp macro="" textlink="">
      <xdr:nvSpPr>
        <xdr:cNvPr id="3" name="Shape 4"/>
        <xdr:cNvSpPr/>
      </xdr:nvSpPr>
      <xdr:spPr>
        <a:xfrm>
          <a:off x="9705975" y="18764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0</xdr:col>
      <xdr:colOff>18408</xdr:colOff>
      <xdr:row>0</xdr:row>
      <xdr:rowOff>0</xdr:rowOff>
    </xdr:from>
    <xdr:to>
      <xdr:col>1</xdr:col>
      <xdr:colOff>734785</xdr:colOff>
      <xdr:row>3</xdr:row>
      <xdr:rowOff>308909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408" y="0"/>
          <a:ext cx="1165413" cy="14519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26035</xdr:rowOff>
    </xdr:to>
    <xdr:sp macro="" textlink="">
      <xdr:nvSpPr>
        <xdr:cNvPr id="5" name="Shape 3"/>
        <xdr:cNvSpPr/>
      </xdr:nvSpPr>
      <xdr:spPr>
        <a:xfrm>
          <a:off x="15811500" y="18265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40005</xdr:rowOff>
    </xdr:to>
    <xdr:sp macro="" textlink="">
      <xdr:nvSpPr>
        <xdr:cNvPr id="6" name="Shape 4"/>
        <xdr:cNvSpPr/>
      </xdr:nvSpPr>
      <xdr:spPr>
        <a:xfrm>
          <a:off x="15811500" y="18265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26035</xdr:rowOff>
    </xdr:to>
    <xdr:sp macro="" textlink="">
      <xdr:nvSpPr>
        <xdr:cNvPr id="7" name="Shape 3"/>
        <xdr:cNvSpPr/>
      </xdr:nvSpPr>
      <xdr:spPr>
        <a:xfrm>
          <a:off x="15811500" y="6208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40005</xdr:rowOff>
    </xdr:to>
    <xdr:sp macro="" textlink="">
      <xdr:nvSpPr>
        <xdr:cNvPr id="8" name="Shape 4"/>
        <xdr:cNvSpPr/>
      </xdr:nvSpPr>
      <xdr:spPr>
        <a:xfrm>
          <a:off x="15811500" y="6208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26035</xdr:rowOff>
    </xdr:to>
    <xdr:sp macro="" textlink="">
      <xdr:nvSpPr>
        <xdr:cNvPr id="9" name="Shape 3"/>
        <xdr:cNvSpPr/>
      </xdr:nvSpPr>
      <xdr:spPr>
        <a:xfrm>
          <a:off x="15811500" y="6970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40005</xdr:rowOff>
    </xdr:to>
    <xdr:sp macro="" textlink="">
      <xdr:nvSpPr>
        <xdr:cNvPr id="10" name="Shape 4"/>
        <xdr:cNvSpPr/>
      </xdr:nvSpPr>
      <xdr:spPr>
        <a:xfrm>
          <a:off x="15811500" y="6970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26035</xdr:rowOff>
    </xdr:to>
    <xdr:sp macro="" textlink="">
      <xdr:nvSpPr>
        <xdr:cNvPr id="11" name="Shape 3"/>
        <xdr:cNvSpPr/>
      </xdr:nvSpPr>
      <xdr:spPr>
        <a:xfrm>
          <a:off x="15811500" y="90655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40005</xdr:rowOff>
    </xdr:to>
    <xdr:sp macro="" textlink="">
      <xdr:nvSpPr>
        <xdr:cNvPr id="12" name="Shape 4"/>
        <xdr:cNvSpPr/>
      </xdr:nvSpPr>
      <xdr:spPr>
        <a:xfrm>
          <a:off x="15811500" y="90655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26035</xdr:rowOff>
    </xdr:to>
    <xdr:sp macro="" textlink="">
      <xdr:nvSpPr>
        <xdr:cNvPr id="13" name="Shape 3"/>
        <xdr:cNvSpPr/>
      </xdr:nvSpPr>
      <xdr:spPr>
        <a:xfrm>
          <a:off x="15811500" y="9637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40005</xdr:rowOff>
    </xdr:to>
    <xdr:sp macro="" textlink="">
      <xdr:nvSpPr>
        <xdr:cNvPr id="14" name="Shape 4"/>
        <xdr:cNvSpPr/>
      </xdr:nvSpPr>
      <xdr:spPr>
        <a:xfrm>
          <a:off x="15811500" y="9637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58</xdr:row>
      <xdr:rowOff>0</xdr:rowOff>
    </xdr:from>
    <xdr:to>
      <xdr:col>11</xdr:col>
      <xdr:colOff>0</xdr:colOff>
      <xdr:row>58</xdr:row>
      <xdr:rowOff>26035</xdr:rowOff>
    </xdr:to>
    <xdr:sp macro="" textlink="">
      <xdr:nvSpPr>
        <xdr:cNvPr id="15" name="Shape 3"/>
        <xdr:cNvSpPr/>
      </xdr:nvSpPr>
      <xdr:spPr>
        <a:xfrm>
          <a:off x="15889941" y="18265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58</xdr:row>
      <xdr:rowOff>0</xdr:rowOff>
    </xdr:from>
    <xdr:to>
      <xdr:col>11</xdr:col>
      <xdr:colOff>0</xdr:colOff>
      <xdr:row>58</xdr:row>
      <xdr:rowOff>40005</xdr:rowOff>
    </xdr:to>
    <xdr:sp macro="" textlink="">
      <xdr:nvSpPr>
        <xdr:cNvPr id="16" name="Shape 4"/>
        <xdr:cNvSpPr/>
      </xdr:nvSpPr>
      <xdr:spPr>
        <a:xfrm>
          <a:off x="15889941" y="18265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58</xdr:row>
      <xdr:rowOff>0</xdr:rowOff>
    </xdr:from>
    <xdr:to>
      <xdr:col>11</xdr:col>
      <xdr:colOff>0</xdr:colOff>
      <xdr:row>58</xdr:row>
      <xdr:rowOff>26035</xdr:rowOff>
    </xdr:to>
    <xdr:sp macro="" textlink="">
      <xdr:nvSpPr>
        <xdr:cNvPr id="17" name="Shape 3"/>
        <xdr:cNvSpPr/>
      </xdr:nvSpPr>
      <xdr:spPr>
        <a:xfrm>
          <a:off x="15889941" y="4684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58</xdr:row>
      <xdr:rowOff>0</xdr:rowOff>
    </xdr:from>
    <xdr:to>
      <xdr:col>11</xdr:col>
      <xdr:colOff>0</xdr:colOff>
      <xdr:row>58</xdr:row>
      <xdr:rowOff>40005</xdr:rowOff>
    </xdr:to>
    <xdr:sp macro="" textlink="">
      <xdr:nvSpPr>
        <xdr:cNvPr id="18" name="Shape 4"/>
        <xdr:cNvSpPr/>
      </xdr:nvSpPr>
      <xdr:spPr>
        <a:xfrm>
          <a:off x="15889941" y="4684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24</xdr:row>
      <xdr:rowOff>0</xdr:rowOff>
    </xdr:from>
    <xdr:to>
      <xdr:col>11</xdr:col>
      <xdr:colOff>0</xdr:colOff>
      <xdr:row>24</xdr:row>
      <xdr:rowOff>26035</xdr:rowOff>
    </xdr:to>
    <xdr:sp macro="" textlink="">
      <xdr:nvSpPr>
        <xdr:cNvPr id="19" name="Shape 3"/>
        <xdr:cNvSpPr/>
      </xdr:nvSpPr>
      <xdr:spPr>
        <a:xfrm>
          <a:off x="15889941" y="6589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24</xdr:row>
      <xdr:rowOff>0</xdr:rowOff>
    </xdr:from>
    <xdr:to>
      <xdr:col>11</xdr:col>
      <xdr:colOff>0</xdr:colOff>
      <xdr:row>24</xdr:row>
      <xdr:rowOff>40005</xdr:rowOff>
    </xdr:to>
    <xdr:sp macro="" textlink="">
      <xdr:nvSpPr>
        <xdr:cNvPr id="20" name="Shape 4"/>
        <xdr:cNvSpPr/>
      </xdr:nvSpPr>
      <xdr:spPr>
        <a:xfrm>
          <a:off x="15889941" y="6589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30</xdr:row>
      <xdr:rowOff>0</xdr:rowOff>
    </xdr:from>
    <xdr:to>
      <xdr:col>11</xdr:col>
      <xdr:colOff>0</xdr:colOff>
      <xdr:row>30</xdr:row>
      <xdr:rowOff>26035</xdr:rowOff>
    </xdr:to>
    <xdr:sp macro="" textlink="">
      <xdr:nvSpPr>
        <xdr:cNvPr id="21" name="Shape 3"/>
        <xdr:cNvSpPr/>
      </xdr:nvSpPr>
      <xdr:spPr>
        <a:xfrm>
          <a:off x="15889941" y="113515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30</xdr:row>
      <xdr:rowOff>0</xdr:rowOff>
    </xdr:from>
    <xdr:to>
      <xdr:col>11</xdr:col>
      <xdr:colOff>0</xdr:colOff>
      <xdr:row>30</xdr:row>
      <xdr:rowOff>40005</xdr:rowOff>
    </xdr:to>
    <xdr:sp macro="" textlink="">
      <xdr:nvSpPr>
        <xdr:cNvPr id="22" name="Shape 4"/>
        <xdr:cNvSpPr/>
      </xdr:nvSpPr>
      <xdr:spPr>
        <a:xfrm>
          <a:off x="15889941" y="113515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11</xdr:row>
      <xdr:rowOff>0</xdr:rowOff>
    </xdr:from>
    <xdr:to>
      <xdr:col>11</xdr:col>
      <xdr:colOff>0</xdr:colOff>
      <xdr:row>11</xdr:row>
      <xdr:rowOff>26035</xdr:rowOff>
    </xdr:to>
    <xdr:sp macro="" textlink="">
      <xdr:nvSpPr>
        <xdr:cNvPr id="27" name="Shape 3"/>
        <xdr:cNvSpPr/>
      </xdr:nvSpPr>
      <xdr:spPr>
        <a:xfrm>
          <a:off x="15889941" y="6589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11</xdr:row>
      <xdr:rowOff>0</xdr:rowOff>
    </xdr:from>
    <xdr:to>
      <xdr:col>11</xdr:col>
      <xdr:colOff>0</xdr:colOff>
      <xdr:row>11</xdr:row>
      <xdr:rowOff>40005</xdr:rowOff>
    </xdr:to>
    <xdr:sp macro="" textlink="">
      <xdr:nvSpPr>
        <xdr:cNvPr id="28" name="Shape 4"/>
        <xdr:cNvSpPr/>
      </xdr:nvSpPr>
      <xdr:spPr>
        <a:xfrm>
          <a:off x="15889941" y="6589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</xdr:row>
      <xdr:rowOff>0</xdr:rowOff>
    </xdr:from>
    <xdr:to>
      <xdr:col>11</xdr:col>
      <xdr:colOff>0</xdr:colOff>
      <xdr:row>14</xdr:row>
      <xdr:rowOff>26035</xdr:rowOff>
    </xdr:to>
    <xdr:sp macro="" textlink="">
      <xdr:nvSpPr>
        <xdr:cNvPr id="29" name="Shape 3"/>
        <xdr:cNvSpPr/>
      </xdr:nvSpPr>
      <xdr:spPr>
        <a:xfrm>
          <a:off x="15889941" y="79225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</xdr:row>
      <xdr:rowOff>0</xdr:rowOff>
    </xdr:from>
    <xdr:to>
      <xdr:col>11</xdr:col>
      <xdr:colOff>0</xdr:colOff>
      <xdr:row>14</xdr:row>
      <xdr:rowOff>40005</xdr:rowOff>
    </xdr:to>
    <xdr:sp macro="" textlink="">
      <xdr:nvSpPr>
        <xdr:cNvPr id="30" name="Shape 4"/>
        <xdr:cNvSpPr/>
      </xdr:nvSpPr>
      <xdr:spPr>
        <a:xfrm>
          <a:off x="15889941" y="79225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</xdr:row>
      <xdr:rowOff>0</xdr:rowOff>
    </xdr:from>
    <xdr:to>
      <xdr:col>11</xdr:col>
      <xdr:colOff>0</xdr:colOff>
      <xdr:row>14</xdr:row>
      <xdr:rowOff>26035</xdr:rowOff>
    </xdr:to>
    <xdr:sp macro="" textlink="">
      <xdr:nvSpPr>
        <xdr:cNvPr id="31" name="Shape 3"/>
        <xdr:cNvSpPr/>
      </xdr:nvSpPr>
      <xdr:spPr>
        <a:xfrm>
          <a:off x="15889941" y="8875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</xdr:row>
      <xdr:rowOff>0</xdr:rowOff>
    </xdr:from>
    <xdr:to>
      <xdr:col>11</xdr:col>
      <xdr:colOff>0</xdr:colOff>
      <xdr:row>14</xdr:row>
      <xdr:rowOff>40005</xdr:rowOff>
    </xdr:to>
    <xdr:sp macro="" textlink="">
      <xdr:nvSpPr>
        <xdr:cNvPr id="32" name="Shape 4"/>
        <xdr:cNvSpPr/>
      </xdr:nvSpPr>
      <xdr:spPr>
        <a:xfrm>
          <a:off x="15889941" y="8875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24</xdr:row>
      <xdr:rowOff>0</xdr:rowOff>
    </xdr:from>
    <xdr:to>
      <xdr:col>11</xdr:col>
      <xdr:colOff>0</xdr:colOff>
      <xdr:row>24</xdr:row>
      <xdr:rowOff>26035</xdr:rowOff>
    </xdr:to>
    <xdr:sp macro="" textlink="">
      <xdr:nvSpPr>
        <xdr:cNvPr id="33" name="Shape 3"/>
        <xdr:cNvSpPr/>
      </xdr:nvSpPr>
      <xdr:spPr>
        <a:xfrm>
          <a:off x="15889941" y="124945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24</xdr:row>
      <xdr:rowOff>0</xdr:rowOff>
    </xdr:from>
    <xdr:to>
      <xdr:col>11</xdr:col>
      <xdr:colOff>0</xdr:colOff>
      <xdr:row>24</xdr:row>
      <xdr:rowOff>40005</xdr:rowOff>
    </xdr:to>
    <xdr:sp macro="" textlink="">
      <xdr:nvSpPr>
        <xdr:cNvPr id="34" name="Shape 4"/>
        <xdr:cNvSpPr/>
      </xdr:nvSpPr>
      <xdr:spPr>
        <a:xfrm>
          <a:off x="15889941" y="124945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78</xdr:row>
      <xdr:rowOff>0</xdr:rowOff>
    </xdr:from>
    <xdr:to>
      <xdr:col>11</xdr:col>
      <xdr:colOff>0</xdr:colOff>
      <xdr:row>78</xdr:row>
      <xdr:rowOff>26035</xdr:rowOff>
    </xdr:to>
    <xdr:sp macro="" textlink="">
      <xdr:nvSpPr>
        <xdr:cNvPr id="35" name="Shape 3"/>
        <xdr:cNvSpPr/>
      </xdr:nvSpPr>
      <xdr:spPr>
        <a:xfrm>
          <a:off x="15889941" y="16495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78</xdr:row>
      <xdr:rowOff>0</xdr:rowOff>
    </xdr:from>
    <xdr:to>
      <xdr:col>11</xdr:col>
      <xdr:colOff>0</xdr:colOff>
      <xdr:row>78</xdr:row>
      <xdr:rowOff>40005</xdr:rowOff>
    </xdr:to>
    <xdr:sp macro="" textlink="">
      <xdr:nvSpPr>
        <xdr:cNvPr id="36" name="Shape 4"/>
        <xdr:cNvSpPr/>
      </xdr:nvSpPr>
      <xdr:spPr>
        <a:xfrm>
          <a:off x="15889941" y="16495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26035</xdr:rowOff>
    </xdr:to>
    <xdr:sp macro="" textlink="">
      <xdr:nvSpPr>
        <xdr:cNvPr id="37" name="Shape 3"/>
        <xdr:cNvSpPr/>
      </xdr:nvSpPr>
      <xdr:spPr>
        <a:xfrm>
          <a:off x="15889941" y="18781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40005</xdr:rowOff>
    </xdr:to>
    <xdr:sp macro="" textlink="">
      <xdr:nvSpPr>
        <xdr:cNvPr id="38" name="Shape 4"/>
        <xdr:cNvSpPr/>
      </xdr:nvSpPr>
      <xdr:spPr>
        <a:xfrm>
          <a:off x="15889941" y="18781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26035</xdr:rowOff>
    </xdr:to>
    <xdr:sp macro="" textlink="">
      <xdr:nvSpPr>
        <xdr:cNvPr id="39" name="Shape 3"/>
        <xdr:cNvSpPr/>
      </xdr:nvSpPr>
      <xdr:spPr>
        <a:xfrm>
          <a:off x="15889941" y="204955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40005</xdr:rowOff>
    </xdr:to>
    <xdr:sp macro="" textlink="">
      <xdr:nvSpPr>
        <xdr:cNvPr id="40" name="Shape 4"/>
        <xdr:cNvSpPr/>
      </xdr:nvSpPr>
      <xdr:spPr>
        <a:xfrm>
          <a:off x="15889941" y="204955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26035</xdr:rowOff>
    </xdr:to>
    <xdr:sp macro="" textlink="">
      <xdr:nvSpPr>
        <xdr:cNvPr id="41" name="Shape 3"/>
        <xdr:cNvSpPr/>
      </xdr:nvSpPr>
      <xdr:spPr>
        <a:xfrm>
          <a:off x="15889941" y="22210059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11</xdr:col>
      <xdr:colOff>0</xdr:colOff>
      <xdr:row>147</xdr:row>
      <xdr:rowOff>0</xdr:rowOff>
    </xdr:from>
    <xdr:to>
      <xdr:col>11</xdr:col>
      <xdr:colOff>0</xdr:colOff>
      <xdr:row>147</xdr:row>
      <xdr:rowOff>40005</xdr:rowOff>
    </xdr:to>
    <xdr:sp macro="" textlink="">
      <xdr:nvSpPr>
        <xdr:cNvPr id="42" name="Shape 4"/>
        <xdr:cNvSpPr/>
      </xdr:nvSpPr>
      <xdr:spPr>
        <a:xfrm>
          <a:off x="15889941" y="22210059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94357</xdr:colOff>
      <xdr:row>0</xdr:row>
      <xdr:rowOff>0</xdr:rowOff>
    </xdr:from>
    <xdr:to>
      <xdr:col>3</xdr:col>
      <xdr:colOff>136762</xdr:colOff>
      <xdr:row>5</xdr:row>
      <xdr:rowOff>180975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8682" y="0"/>
          <a:ext cx="126160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91"/>
  <sheetViews>
    <sheetView zoomScale="70" zoomScaleNormal="70" workbookViewId="0">
      <pane ySplit="7" topLeftCell="A143" activePane="bottomLeft" state="frozen"/>
      <selection pane="bottomLeft" activeCell="AJ23" sqref="AJ23"/>
    </sheetView>
  </sheetViews>
  <sheetFormatPr defaultRowHeight="15" x14ac:dyDescent="0.25"/>
  <cols>
    <col min="1" max="1" width="6.7109375" style="123" customWidth="1"/>
    <col min="2" max="2" width="12.7109375" style="123" customWidth="1"/>
    <col min="3" max="3" width="96.7109375" style="117" customWidth="1"/>
    <col min="4" max="5" width="6.7109375" style="3" customWidth="1"/>
    <col min="6" max="11" width="18.7109375" style="4" customWidth="1"/>
    <col min="12" max="12" width="11.5703125" style="50" customWidth="1"/>
    <col min="13" max="15" width="13.7109375" style="20" customWidth="1"/>
    <col min="16" max="17" width="0" style="1" hidden="1" customWidth="1"/>
    <col min="18" max="19" width="13.140625" style="1" hidden="1" customWidth="1"/>
    <col min="20" max="30" width="0" style="1" hidden="1" customWidth="1"/>
    <col min="31" max="16384" width="9.140625" style="1"/>
  </cols>
  <sheetData>
    <row r="1" spans="1:36" ht="30" customHeight="1" x14ac:dyDescent="0.25">
      <c r="A1" s="214" t="s">
        <v>39</v>
      </c>
      <c r="B1" s="215"/>
      <c r="C1" s="215"/>
      <c r="D1" s="215"/>
      <c r="E1" s="215"/>
      <c r="F1" s="215"/>
      <c r="G1" s="215"/>
      <c r="H1" s="215"/>
      <c r="I1" s="215"/>
      <c r="J1" s="215"/>
      <c r="K1" s="216"/>
      <c r="L1" s="78"/>
      <c r="M1" s="59"/>
      <c r="N1" s="59"/>
      <c r="O1" s="59"/>
      <c r="P1" s="7"/>
      <c r="Q1" s="7"/>
      <c r="R1" s="7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</row>
    <row r="2" spans="1:36" ht="30" customHeight="1" x14ac:dyDescent="0.25">
      <c r="A2" s="217" t="s">
        <v>339</v>
      </c>
      <c r="B2" s="218"/>
      <c r="C2" s="218"/>
      <c r="D2" s="218"/>
      <c r="E2" s="218"/>
      <c r="F2" s="218"/>
      <c r="G2" s="218"/>
      <c r="H2" s="218"/>
      <c r="I2" s="218"/>
      <c r="J2" s="218"/>
      <c r="K2" s="219"/>
      <c r="L2" s="78"/>
      <c r="M2" s="59"/>
      <c r="N2" s="59"/>
      <c r="O2" s="59"/>
      <c r="P2" s="7"/>
      <c r="Q2" s="7"/>
      <c r="R2" s="7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6" ht="30" customHeight="1" thickBot="1" x14ac:dyDescent="0.3">
      <c r="A3" s="220" t="s">
        <v>172</v>
      </c>
      <c r="B3" s="221"/>
      <c r="C3" s="221"/>
      <c r="D3" s="221"/>
      <c r="E3" s="221"/>
      <c r="F3" s="221"/>
      <c r="G3" s="221"/>
      <c r="H3" s="221"/>
      <c r="I3" s="221"/>
      <c r="J3" s="221"/>
      <c r="K3" s="222"/>
      <c r="L3" s="79"/>
      <c r="M3" s="36"/>
      <c r="N3" s="36"/>
      <c r="O3" s="36"/>
      <c r="P3" s="8"/>
      <c r="Q3" s="8"/>
      <c r="R3" s="8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6"/>
      <c r="AF3" s="6"/>
      <c r="AG3" s="6"/>
      <c r="AH3" s="6"/>
      <c r="AI3" s="6"/>
      <c r="AJ3" s="6"/>
    </row>
    <row r="4" spans="1:36" ht="30" customHeight="1" thickBot="1" x14ac:dyDescent="0.3">
      <c r="A4" s="267" t="s">
        <v>340</v>
      </c>
      <c r="B4" s="268"/>
      <c r="C4" s="268"/>
      <c r="D4" s="268"/>
      <c r="E4" s="268"/>
      <c r="F4" s="268"/>
      <c r="G4" s="268"/>
      <c r="H4" s="268"/>
      <c r="I4" s="268"/>
      <c r="J4" s="268"/>
      <c r="K4" s="269"/>
      <c r="L4" s="79"/>
      <c r="M4" s="258" t="s">
        <v>44</v>
      </c>
      <c r="N4" s="259"/>
      <c r="O4" s="260"/>
      <c r="P4" s="8"/>
      <c r="Q4" s="8"/>
      <c r="R4" s="8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6"/>
      <c r="AF4" s="6"/>
      <c r="AG4" s="6"/>
      <c r="AH4" s="6"/>
      <c r="AI4" s="6"/>
      <c r="AJ4" s="6"/>
    </row>
    <row r="5" spans="1:36" ht="15" customHeight="1" x14ac:dyDescent="0.25">
      <c r="A5" s="223"/>
      <c r="B5" s="224"/>
      <c r="C5" s="224"/>
      <c r="D5" s="224"/>
      <c r="E5" s="224"/>
      <c r="F5" s="224"/>
      <c r="G5" s="224"/>
      <c r="H5" s="224"/>
      <c r="I5" s="224"/>
      <c r="J5" s="224"/>
      <c r="K5" s="225"/>
      <c r="L5" s="79"/>
      <c r="M5" s="261"/>
      <c r="N5" s="262"/>
      <c r="O5" s="263"/>
      <c r="P5" s="8"/>
      <c r="Q5" s="8"/>
      <c r="R5" s="8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6"/>
      <c r="AF5" s="6"/>
      <c r="AG5" s="6"/>
      <c r="AH5" s="6"/>
      <c r="AI5" s="6"/>
      <c r="AJ5" s="6"/>
    </row>
    <row r="6" spans="1:36" s="20" customFormat="1" ht="30" customHeight="1" thickBot="1" x14ac:dyDescent="0.3">
      <c r="A6" s="228" t="s">
        <v>2</v>
      </c>
      <c r="B6" s="230" t="s">
        <v>3</v>
      </c>
      <c r="C6" s="232" t="s">
        <v>4</v>
      </c>
      <c r="D6" s="232" t="s">
        <v>174</v>
      </c>
      <c r="E6" s="232" t="s">
        <v>8</v>
      </c>
      <c r="F6" s="226" t="s">
        <v>43</v>
      </c>
      <c r="G6" s="226"/>
      <c r="H6" s="226"/>
      <c r="I6" s="226" t="s">
        <v>24</v>
      </c>
      <c r="J6" s="226"/>
      <c r="K6" s="227"/>
      <c r="L6" s="108"/>
      <c r="M6" s="264"/>
      <c r="N6" s="265"/>
      <c r="O6" s="266"/>
      <c r="P6" s="36"/>
      <c r="Q6" s="36"/>
      <c r="R6" s="36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6"/>
      <c r="AF6" s="16"/>
      <c r="AG6" s="16"/>
      <c r="AH6" s="16"/>
      <c r="AI6" s="16"/>
      <c r="AJ6" s="16"/>
    </row>
    <row r="7" spans="1:36" s="3" customFormat="1" ht="45" customHeight="1" thickBot="1" x14ac:dyDescent="0.3">
      <c r="A7" s="229"/>
      <c r="B7" s="231"/>
      <c r="C7" s="233"/>
      <c r="D7" s="233"/>
      <c r="E7" s="233"/>
      <c r="F7" s="106" t="s">
        <v>21</v>
      </c>
      <c r="G7" s="106" t="s">
        <v>22</v>
      </c>
      <c r="H7" s="106" t="s">
        <v>23</v>
      </c>
      <c r="I7" s="106" t="s">
        <v>175</v>
      </c>
      <c r="J7" s="106" t="s">
        <v>176</v>
      </c>
      <c r="K7" s="107" t="s">
        <v>25</v>
      </c>
      <c r="L7" s="80"/>
      <c r="M7" s="54" t="s">
        <v>21</v>
      </c>
      <c r="N7" s="55" t="s">
        <v>22</v>
      </c>
      <c r="O7" s="56" t="s">
        <v>23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1"/>
      <c r="AF7" s="11"/>
      <c r="AG7" s="11"/>
      <c r="AH7" s="11"/>
      <c r="AI7" s="11"/>
      <c r="AJ7" s="11"/>
    </row>
    <row r="8" spans="1:36" s="104" customFormat="1" ht="15" customHeight="1" x14ac:dyDescent="0.25">
      <c r="A8" s="105">
        <v>1</v>
      </c>
      <c r="B8" s="118"/>
      <c r="C8" s="270" t="s">
        <v>51</v>
      </c>
      <c r="D8" s="270"/>
      <c r="E8" s="270"/>
      <c r="F8" s="270"/>
      <c r="G8" s="270"/>
      <c r="H8" s="270"/>
      <c r="I8" s="270"/>
      <c r="J8" s="270"/>
      <c r="K8" s="270"/>
      <c r="L8" s="99"/>
      <c r="M8" s="100"/>
      <c r="N8" s="100"/>
      <c r="O8" s="100"/>
      <c r="P8" s="99"/>
      <c r="Q8" s="99"/>
      <c r="R8" s="101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3"/>
      <c r="AF8" s="103"/>
      <c r="AG8" s="103"/>
      <c r="AH8" s="103"/>
      <c r="AI8" s="103"/>
      <c r="AJ8" s="103"/>
    </row>
    <row r="9" spans="1:36" s="151" customFormat="1" ht="15" customHeight="1" x14ac:dyDescent="0.25">
      <c r="A9" s="167" t="s">
        <v>6</v>
      </c>
      <c r="B9" s="168" t="s">
        <v>171</v>
      </c>
      <c r="C9" s="169" t="s">
        <v>45</v>
      </c>
      <c r="D9" s="170">
        <v>3</v>
      </c>
      <c r="E9" s="170" t="s">
        <v>48</v>
      </c>
      <c r="F9" s="171">
        <v>251</v>
      </c>
      <c r="G9" s="171">
        <v>251</v>
      </c>
      <c r="H9" s="171">
        <v>502</v>
      </c>
      <c r="I9" s="172">
        <f>ROUND(F9*$D9,2)</f>
        <v>753</v>
      </c>
      <c r="J9" s="172">
        <f>ROUND(G9*$D9,2)</f>
        <v>753</v>
      </c>
      <c r="K9" s="173">
        <f>J9+I9</f>
        <v>1506</v>
      </c>
      <c r="L9" s="81"/>
      <c r="M9" s="174">
        <v>0</v>
      </c>
      <c r="N9" s="175">
        <v>0</v>
      </c>
      <c r="O9" s="175">
        <v>406.25</v>
      </c>
      <c r="P9" s="149"/>
      <c r="Q9" s="149"/>
      <c r="R9" s="8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36" s="6" customFormat="1" ht="15" customHeight="1" x14ac:dyDescent="0.25">
      <c r="A10" s="142" t="s">
        <v>26</v>
      </c>
      <c r="B10" s="176">
        <v>74209</v>
      </c>
      <c r="C10" s="164" t="s">
        <v>46</v>
      </c>
      <c r="D10" s="163">
        <v>1</v>
      </c>
      <c r="E10" s="163" t="s">
        <v>29</v>
      </c>
      <c r="F10" s="156">
        <f>M10*1.2439</f>
        <v>343.540302</v>
      </c>
      <c r="G10" s="156">
        <f>N10*1.2439</f>
        <v>50.00477999999999</v>
      </c>
      <c r="H10" s="156">
        <f>O10*1.2439</f>
        <v>393.54508199999998</v>
      </c>
      <c r="I10" s="145">
        <f>ROUND(F10*$D10,2)</f>
        <v>343.54</v>
      </c>
      <c r="J10" s="145">
        <f>ROUND(G10*$D10,2)</f>
        <v>50</v>
      </c>
      <c r="K10" s="146">
        <f>J10+I10</f>
        <v>393.54</v>
      </c>
      <c r="L10" s="81"/>
      <c r="M10" s="147">
        <v>276.18</v>
      </c>
      <c r="N10" s="148">
        <f>O10-M10</f>
        <v>40.199999999999989</v>
      </c>
      <c r="O10" s="148">
        <v>316.38</v>
      </c>
      <c r="P10" s="149"/>
      <c r="Q10" s="149"/>
      <c r="R10" s="8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6" s="151" customFormat="1" ht="15" customHeight="1" x14ac:dyDescent="0.25">
      <c r="A11" s="234" t="s">
        <v>5</v>
      </c>
      <c r="B11" s="235"/>
      <c r="C11" s="235"/>
      <c r="D11" s="235"/>
      <c r="E11" s="235"/>
      <c r="F11" s="235"/>
      <c r="G11" s="235"/>
      <c r="H11" s="235"/>
      <c r="I11" s="165">
        <f>SUM(I9:I10)</f>
        <v>1096.54</v>
      </c>
      <c r="J11" s="165">
        <f>SUM(J9:J10)</f>
        <v>803</v>
      </c>
      <c r="K11" s="166">
        <f>SUM(K9:K10)</f>
        <v>1899.54</v>
      </c>
      <c r="L11" s="81"/>
      <c r="M11" s="147"/>
      <c r="N11" s="148"/>
      <c r="O11" s="148"/>
      <c r="P11" s="149"/>
      <c r="Q11" s="149"/>
      <c r="R11" s="8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</row>
    <row r="12" spans="1:36" s="23" customFormat="1" ht="15" customHeight="1" x14ac:dyDescent="0.25">
      <c r="A12" s="92" t="s">
        <v>47</v>
      </c>
      <c r="B12" s="35"/>
      <c r="C12" s="208" t="s">
        <v>75</v>
      </c>
      <c r="D12" s="209"/>
      <c r="E12" s="209"/>
      <c r="F12" s="209"/>
      <c r="G12" s="209"/>
      <c r="H12" s="209"/>
      <c r="I12" s="209"/>
      <c r="J12" s="209"/>
      <c r="K12" s="242"/>
      <c r="L12" s="81"/>
      <c r="M12" s="60"/>
      <c r="N12" s="61"/>
      <c r="O12" s="61"/>
      <c r="P12" s="25"/>
      <c r="Q12" s="25"/>
      <c r="R12" s="26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6" s="151" customFormat="1" ht="15" customHeight="1" x14ac:dyDescent="0.25">
      <c r="A13" s="142" t="s">
        <v>239</v>
      </c>
      <c r="B13" s="144" t="s">
        <v>55</v>
      </c>
      <c r="C13" s="154" t="s">
        <v>56</v>
      </c>
      <c r="D13" s="163">
        <v>3</v>
      </c>
      <c r="E13" s="163" t="s">
        <v>28</v>
      </c>
      <c r="F13" s="145">
        <f>M13*1.2439</f>
        <v>36.670172000000008</v>
      </c>
      <c r="G13" s="145">
        <f t="shared" ref="F13:H14" si="0">N13*1.2439</f>
        <v>90.257384000000002</v>
      </c>
      <c r="H13" s="145">
        <f t="shared" si="0"/>
        <v>126.92755600000001</v>
      </c>
      <c r="I13" s="145">
        <f t="shared" ref="I13:I18" si="1">F13*D13</f>
        <v>110.01051600000002</v>
      </c>
      <c r="J13" s="145">
        <f>G13*D13</f>
        <v>270.77215200000001</v>
      </c>
      <c r="K13" s="146">
        <f>J13+I13</f>
        <v>380.78266800000006</v>
      </c>
      <c r="L13" s="81"/>
      <c r="M13" s="147">
        <f>O13-N13</f>
        <v>29.480000000000004</v>
      </c>
      <c r="N13" s="147">
        <v>72.56</v>
      </c>
      <c r="O13" s="148">
        <v>102.04</v>
      </c>
      <c r="P13" s="149"/>
      <c r="Q13" s="149"/>
      <c r="R13" s="8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</row>
    <row r="14" spans="1:36" s="151" customFormat="1" ht="30" customHeight="1" x14ac:dyDescent="0.25">
      <c r="A14" s="142" t="s">
        <v>240</v>
      </c>
      <c r="B14" s="144" t="s">
        <v>58</v>
      </c>
      <c r="C14" s="154" t="s">
        <v>57</v>
      </c>
      <c r="D14" s="152">
        <v>10</v>
      </c>
      <c r="E14" s="152" t="s">
        <v>29</v>
      </c>
      <c r="F14" s="145">
        <f t="shared" si="0"/>
        <v>71.113763000000006</v>
      </c>
      <c r="G14" s="145">
        <f t="shared" si="0"/>
        <v>11.891684000000001</v>
      </c>
      <c r="H14" s="145">
        <f t="shared" si="0"/>
        <v>83.005447000000004</v>
      </c>
      <c r="I14" s="145">
        <f t="shared" si="1"/>
        <v>711.13763000000006</v>
      </c>
      <c r="J14" s="145">
        <f>G14*D14</f>
        <v>118.91684000000001</v>
      </c>
      <c r="K14" s="146">
        <f>J14+I14</f>
        <v>830.05447000000004</v>
      </c>
      <c r="L14" s="81"/>
      <c r="M14" s="147">
        <v>57.17</v>
      </c>
      <c r="N14" s="148">
        <v>9.56</v>
      </c>
      <c r="O14" s="148">
        <v>66.73</v>
      </c>
      <c r="P14" s="149"/>
      <c r="Q14" s="149"/>
      <c r="R14" s="193">
        <f>K11+K24+K30</f>
        <v>57713.706316070005</v>
      </c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</row>
    <row r="15" spans="1:36" s="6" customFormat="1" ht="15" customHeight="1" x14ac:dyDescent="0.25">
      <c r="A15" s="142" t="s">
        <v>241</v>
      </c>
      <c r="B15" s="144" t="s">
        <v>60</v>
      </c>
      <c r="C15" s="164" t="s">
        <v>59</v>
      </c>
      <c r="D15" s="163">
        <v>76</v>
      </c>
      <c r="E15" s="163" t="s">
        <v>50</v>
      </c>
      <c r="F15" s="156">
        <f t="shared" ref="F15:H17" si="2">M15*1.2439</f>
        <v>8.8068120000000008</v>
      </c>
      <c r="G15" s="156">
        <f t="shared" si="2"/>
        <v>1.9778010000000001</v>
      </c>
      <c r="H15" s="156">
        <f t="shared" si="2"/>
        <v>10.784613</v>
      </c>
      <c r="I15" s="145">
        <f t="shared" si="1"/>
        <v>669.31771200000003</v>
      </c>
      <c r="J15" s="145">
        <f>ROUND(G15*$D15,2)</f>
        <v>150.31</v>
      </c>
      <c r="K15" s="146">
        <f>I15+J15</f>
        <v>819.62771199999997</v>
      </c>
      <c r="L15" s="81"/>
      <c r="M15" s="147">
        <v>7.08</v>
      </c>
      <c r="N15" s="147">
        <v>1.59</v>
      </c>
      <c r="O15" s="148">
        <v>8.67</v>
      </c>
      <c r="P15" s="149"/>
      <c r="Q15" s="149"/>
      <c r="R15" s="193">
        <f>K36+K43+K49</f>
        <v>52048.505212200005</v>
      </c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6" s="6" customFormat="1" ht="15" customHeight="1" x14ac:dyDescent="0.25">
      <c r="A16" s="142" t="s">
        <v>242</v>
      </c>
      <c r="B16" s="144" t="s">
        <v>61</v>
      </c>
      <c r="C16" s="164" t="s">
        <v>62</v>
      </c>
      <c r="D16" s="163">
        <v>61.2</v>
      </c>
      <c r="E16" s="163" t="s">
        <v>50</v>
      </c>
      <c r="F16" s="156">
        <f t="shared" si="2"/>
        <v>8.8068120000000008</v>
      </c>
      <c r="G16" s="156">
        <f t="shared" si="2"/>
        <v>1.9778010000000001</v>
      </c>
      <c r="H16" s="156">
        <f t="shared" si="2"/>
        <v>10.784613</v>
      </c>
      <c r="I16" s="145">
        <f t="shared" si="1"/>
        <v>538.97689440000011</v>
      </c>
      <c r="J16" s="145">
        <f>G16*D16</f>
        <v>121.04142120000002</v>
      </c>
      <c r="K16" s="146">
        <f>I16+J16</f>
        <v>660.01831560000016</v>
      </c>
      <c r="L16" s="81"/>
      <c r="M16" s="147">
        <v>7.08</v>
      </c>
      <c r="N16" s="147">
        <v>1.59</v>
      </c>
      <c r="O16" s="148">
        <v>8.67</v>
      </c>
      <c r="P16" s="149"/>
      <c r="Q16" s="149"/>
      <c r="R16" s="8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 s="6" customFormat="1" ht="30" customHeight="1" x14ac:dyDescent="0.25">
      <c r="A17" s="142" t="s">
        <v>244</v>
      </c>
      <c r="B17" s="144" t="s">
        <v>63</v>
      </c>
      <c r="C17" s="164" t="s">
        <v>64</v>
      </c>
      <c r="D17" s="163">
        <v>10.39</v>
      </c>
      <c r="E17" s="163" t="s">
        <v>28</v>
      </c>
      <c r="F17" s="156">
        <f t="shared" si="2"/>
        <v>489.78562499999998</v>
      </c>
      <c r="G17" s="156">
        <f t="shared" si="2"/>
        <v>15.324847999999992</v>
      </c>
      <c r="H17" s="156">
        <f t="shared" si="2"/>
        <v>505.11047300000001</v>
      </c>
      <c r="I17" s="145">
        <f t="shared" si="1"/>
        <v>5088.87264375</v>
      </c>
      <c r="J17" s="145">
        <f>G17*D17</f>
        <v>159.22517071999994</v>
      </c>
      <c r="K17" s="146">
        <f>I17+J17</f>
        <v>5248.0978144700002</v>
      </c>
      <c r="L17" s="81"/>
      <c r="M17" s="147">
        <v>393.75</v>
      </c>
      <c r="N17" s="147">
        <f>O17-M17</f>
        <v>12.319999999999993</v>
      </c>
      <c r="O17" s="148">
        <v>406.07</v>
      </c>
      <c r="P17" s="149"/>
      <c r="Q17" s="149"/>
      <c r="R17" s="8"/>
      <c r="S17" s="9"/>
      <c r="T17" s="9"/>
      <c r="U17" s="9">
        <f ca="1">T:V</f>
        <v>0</v>
      </c>
      <c r="V17" s="9"/>
      <c r="W17" s="9"/>
      <c r="X17" s="9"/>
      <c r="Y17" s="9"/>
      <c r="Z17" s="9"/>
      <c r="AA17" s="9"/>
      <c r="AB17" s="9"/>
      <c r="AC17" s="9"/>
      <c r="AD17" s="9"/>
    </row>
    <row r="18" spans="1:30" s="6" customFormat="1" ht="15" customHeight="1" x14ac:dyDescent="0.25">
      <c r="A18" s="142" t="s">
        <v>243</v>
      </c>
      <c r="B18" s="144" t="s">
        <v>66</v>
      </c>
      <c r="C18" s="164" t="s">
        <v>65</v>
      </c>
      <c r="D18" s="163">
        <v>6</v>
      </c>
      <c r="E18" s="163" t="s">
        <v>28</v>
      </c>
      <c r="F18" s="156">
        <f t="shared" ref="F18:F23" si="3">M18*1.2439</f>
        <v>36.670172000000008</v>
      </c>
      <c r="G18" s="156">
        <f t="shared" ref="G18:G23" si="4">N18*1.2439</f>
        <v>90.257384000000002</v>
      </c>
      <c r="H18" s="156">
        <f t="shared" ref="H18:H23" si="5">O18*1.2439</f>
        <v>126.92755600000001</v>
      </c>
      <c r="I18" s="145">
        <f t="shared" si="1"/>
        <v>220.02103200000005</v>
      </c>
      <c r="J18" s="145">
        <f>G18*D18</f>
        <v>541.54430400000001</v>
      </c>
      <c r="K18" s="146">
        <f>I18+J18</f>
        <v>761.56533600000012</v>
      </c>
      <c r="L18" s="81"/>
      <c r="M18" s="147">
        <f>O18-N18</f>
        <v>29.480000000000004</v>
      </c>
      <c r="N18" s="147">
        <v>72.56</v>
      </c>
      <c r="O18" s="148">
        <v>102.04</v>
      </c>
      <c r="P18" s="149"/>
      <c r="Q18" s="149"/>
      <c r="R18" s="8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30" s="6" customFormat="1" ht="30" customHeight="1" x14ac:dyDescent="0.25">
      <c r="A19" s="142" t="s">
        <v>245</v>
      </c>
      <c r="B19" s="144" t="s">
        <v>67</v>
      </c>
      <c r="C19" s="164" t="s">
        <v>68</v>
      </c>
      <c r="D19" s="163">
        <v>0.6</v>
      </c>
      <c r="E19" s="163" t="s">
        <v>28</v>
      </c>
      <c r="F19" s="156">
        <f t="shared" si="3"/>
        <v>121.342445</v>
      </c>
      <c r="G19" s="156">
        <f t="shared" si="4"/>
        <v>113.66758200000001</v>
      </c>
      <c r="H19" s="156">
        <f t="shared" si="5"/>
        <v>235.01002700000001</v>
      </c>
      <c r="I19" s="145">
        <f t="shared" ref="I19:I23" si="6">ROUND(F19*$D19,2)</f>
        <v>72.81</v>
      </c>
      <c r="J19" s="145">
        <f t="shared" ref="J19:J23" si="7">ROUND(G19*$D19,2)</f>
        <v>68.2</v>
      </c>
      <c r="K19" s="146">
        <f>J19+I19</f>
        <v>141.01</v>
      </c>
      <c r="L19" s="81"/>
      <c r="M19" s="147">
        <v>97.55</v>
      </c>
      <c r="N19" s="147">
        <f>O19-M19</f>
        <v>91.38000000000001</v>
      </c>
      <c r="O19" s="148">
        <v>188.93</v>
      </c>
      <c r="P19" s="149"/>
      <c r="Q19" s="149"/>
      <c r="R19" s="8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 s="6" customFormat="1" ht="30" customHeight="1" x14ac:dyDescent="0.25">
      <c r="A20" s="142" t="s">
        <v>246</v>
      </c>
      <c r="B20" s="144" t="s">
        <v>58</v>
      </c>
      <c r="C20" s="164" t="s">
        <v>69</v>
      </c>
      <c r="D20" s="163">
        <v>120</v>
      </c>
      <c r="E20" s="163" t="s">
        <v>7</v>
      </c>
      <c r="F20" s="156">
        <f t="shared" si="3"/>
        <v>71.113763000000006</v>
      </c>
      <c r="G20" s="156">
        <f t="shared" si="4"/>
        <v>11.891684000000001</v>
      </c>
      <c r="H20" s="156">
        <f t="shared" si="5"/>
        <v>83.005447000000004</v>
      </c>
      <c r="I20" s="145">
        <f t="shared" si="6"/>
        <v>8533.65</v>
      </c>
      <c r="J20" s="145">
        <f t="shared" si="7"/>
        <v>1427</v>
      </c>
      <c r="K20" s="146">
        <f>J20+I20</f>
        <v>9960.65</v>
      </c>
      <c r="L20" s="81"/>
      <c r="M20" s="147">
        <v>57.17</v>
      </c>
      <c r="N20" s="148">
        <v>9.56</v>
      </c>
      <c r="O20" s="148">
        <v>66.73</v>
      </c>
      <c r="P20" s="149"/>
      <c r="Q20" s="149"/>
      <c r="R20" s="193">
        <f>K11+K24+K30</f>
        <v>57713.706316070005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s="6" customFormat="1" ht="15" customHeight="1" x14ac:dyDescent="0.25">
      <c r="A21" s="142" t="s">
        <v>247</v>
      </c>
      <c r="B21" s="144" t="s">
        <v>71</v>
      </c>
      <c r="C21" s="164" t="s">
        <v>70</v>
      </c>
      <c r="D21" s="163">
        <v>114.66</v>
      </c>
      <c r="E21" s="163" t="s">
        <v>50</v>
      </c>
      <c r="F21" s="156">
        <f t="shared" si="3"/>
        <v>8.8068120000000008</v>
      </c>
      <c r="G21" s="156">
        <f t="shared" si="4"/>
        <v>1.9778010000000001</v>
      </c>
      <c r="H21" s="156">
        <f t="shared" si="5"/>
        <v>10.784613</v>
      </c>
      <c r="I21" s="145">
        <f t="shared" si="6"/>
        <v>1009.79</v>
      </c>
      <c r="J21" s="145">
        <f t="shared" si="7"/>
        <v>226.77</v>
      </c>
      <c r="K21" s="146">
        <f>J21+I21</f>
        <v>1236.56</v>
      </c>
      <c r="L21" s="81"/>
      <c r="M21" s="147">
        <v>7.08</v>
      </c>
      <c r="N21" s="147">
        <v>1.59</v>
      </c>
      <c r="O21" s="148">
        <v>8.67</v>
      </c>
      <c r="P21" s="149"/>
      <c r="Q21" s="149"/>
      <c r="R21" s="8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s="6" customFormat="1" ht="15" customHeight="1" x14ac:dyDescent="0.25">
      <c r="A22" s="142" t="s">
        <v>248</v>
      </c>
      <c r="B22" s="144" t="s">
        <v>60</v>
      </c>
      <c r="C22" s="164" t="s">
        <v>72</v>
      </c>
      <c r="D22" s="163">
        <v>190</v>
      </c>
      <c r="E22" s="163" t="s">
        <v>50</v>
      </c>
      <c r="F22" s="156">
        <f t="shared" si="3"/>
        <v>9.1177869999999999</v>
      </c>
      <c r="G22" s="156">
        <f t="shared" si="4"/>
        <v>3.159505999999999</v>
      </c>
      <c r="H22" s="156">
        <f t="shared" si="5"/>
        <v>12.277292999999998</v>
      </c>
      <c r="I22" s="145">
        <f t="shared" si="6"/>
        <v>1732.38</v>
      </c>
      <c r="J22" s="145">
        <f t="shared" si="7"/>
        <v>600.30999999999995</v>
      </c>
      <c r="K22" s="146">
        <f>J22+I22</f>
        <v>2332.69</v>
      </c>
      <c r="L22" s="81"/>
      <c r="M22" s="147">
        <v>7.33</v>
      </c>
      <c r="N22" s="147">
        <f>O22-M22</f>
        <v>2.5399999999999991</v>
      </c>
      <c r="O22" s="148">
        <v>9.8699999999999992</v>
      </c>
      <c r="P22" s="149"/>
      <c r="Q22" s="149"/>
      <c r="R22" s="8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 s="6" customFormat="1" ht="15" customHeight="1" x14ac:dyDescent="0.25">
      <c r="A23" s="142" t="s">
        <v>249</v>
      </c>
      <c r="B23" s="144" t="s">
        <v>73</v>
      </c>
      <c r="C23" s="164" t="s">
        <v>74</v>
      </c>
      <c r="D23" s="163">
        <v>56</v>
      </c>
      <c r="E23" s="163" t="s">
        <v>29</v>
      </c>
      <c r="F23" s="156">
        <f t="shared" si="3"/>
        <v>6.8165720000000007</v>
      </c>
      <c r="G23" s="156">
        <f t="shared" si="4"/>
        <v>6.0080369999999998</v>
      </c>
      <c r="H23" s="156">
        <f t="shared" si="5"/>
        <v>12.824609000000001</v>
      </c>
      <c r="I23" s="145">
        <f t="shared" si="6"/>
        <v>381.73</v>
      </c>
      <c r="J23" s="145">
        <f t="shared" si="7"/>
        <v>336.45</v>
      </c>
      <c r="K23" s="146">
        <f>J23+I23</f>
        <v>718.18000000000006</v>
      </c>
      <c r="L23" s="81"/>
      <c r="M23" s="147">
        <v>5.48</v>
      </c>
      <c r="N23" s="147">
        <v>4.83</v>
      </c>
      <c r="O23" s="148">
        <v>10.31</v>
      </c>
      <c r="P23" s="149"/>
      <c r="Q23" s="149"/>
      <c r="R23" s="8"/>
      <c r="S23" s="194">
        <f>K11+K24+K30</f>
        <v>57713.706316070005</v>
      </c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s="151" customFormat="1" ht="15" customHeight="1" x14ac:dyDescent="0.25">
      <c r="A24" s="234" t="s">
        <v>341</v>
      </c>
      <c r="B24" s="235"/>
      <c r="C24" s="235"/>
      <c r="D24" s="235"/>
      <c r="E24" s="235"/>
      <c r="F24" s="235"/>
      <c r="G24" s="235"/>
      <c r="H24" s="235"/>
      <c r="I24" s="165">
        <f>SUM(I13:I23)</f>
        <v>19068.69642815</v>
      </c>
      <c r="J24" s="165">
        <f>SUM(J13:J23)</f>
        <v>4020.5398879200002</v>
      </c>
      <c r="K24" s="166">
        <f>SUM(K13:K23)</f>
        <v>23089.236316070001</v>
      </c>
      <c r="L24" s="81"/>
      <c r="M24" s="147"/>
      <c r="N24" s="148"/>
      <c r="O24" s="148"/>
      <c r="P24" s="149"/>
      <c r="Q24" s="149"/>
      <c r="R24" s="8"/>
      <c r="S24" s="195">
        <f>K36+K43+K49+K84</f>
        <v>76109.859984200011</v>
      </c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</row>
    <row r="25" spans="1:30" s="23" customFormat="1" ht="15" customHeight="1" x14ac:dyDescent="0.25">
      <c r="A25" s="92" t="s">
        <v>250</v>
      </c>
      <c r="B25" s="35"/>
      <c r="C25" s="236" t="s">
        <v>191</v>
      </c>
      <c r="D25" s="236"/>
      <c r="E25" s="236"/>
      <c r="F25" s="236"/>
      <c r="G25" s="236"/>
      <c r="H25" s="236"/>
      <c r="I25" s="236"/>
      <c r="J25" s="236"/>
      <c r="K25" s="237"/>
      <c r="L25" s="81"/>
      <c r="M25" s="60"/>
      <c r="N25" s="61"/>
      <c r="O25" s="61"/>
      <c r="P25" s="25"/>
      <c r="Q25" s="25"/>
      <c r="R25" s="26"/>
      <c r="S25" s="196">
        <f>K60</f>
        <v>114090.24975600003</v>
      </c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</row>
    <row r="26" spans="1:30" s="6" customFormat="1" ht="15" customHeight="1" x14ac:dyDescent="0.25">
      <c r="A26" s="142" t="s">
        <v>251</v>
      </c>
      <c r="B26" s="144" t="s">
        <v>77</v>
      </c>
      <c r="C26" s="164" t="s">
        <v>76</v>
      </c>
      <c r="D26" s="163">
        <v>328</v>
      </c>
      <c r="E26" s="163" t="s">
        <v>29</v>
      </c>
      <c r="F26" s="156">
        <f t="shared" ref="F26:H29" si="8">M26*1.2439</f>
        <v>0.85829100000000025</v>
      </c>
      <c r="G26" s="156">
        <f t="shared" si="8"/>
        <v>2.3509709999999999</v>
      </c>
      <c r="H26" s="156">
        <f t="shared" si="8"/>
        <v>3.2092620000000003</v>
      </c>
      <c r="I26" s="145">
        <f t="shared" ref="I26:J29" si="9">ROUND(F26*$D26,2)</f>
        <v>281.52</v>
      </c>
      <c r="J26" s="145">
        <f t="shared" si="9"/>
        <v>771.12</v>
      </c>
      <c r="K26" s="146">
        <f>J26+I26</f>
        <v>1052.6399999999999</v>
      </c>
      <c r="L26" s="81"/>
      <c r="M26" s="147">
        <f>O26-N26</f>
        <v>0.69000000000000017</v>
      </c>
      <c r="N26" s="147">
        <v>1.89</v>
      </c>
      <c r="O26" s="148">
        <v>2.58</v>
      </c>
      <c r="P26" s="149"/>
      <c r="Q26" s="149"/>
      <c r="R26" s="8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 s="6" customFormat="1" ht="15" customHeight="1" x14ac:dyDescent="0.25">
      <c r="A27" s="142" t="s">
        <v>252</v>
      </c>
      <c r="B27" s="144" t="s">
        <v>193</v>
      </c>
      <c r="C27" s="164" t="s">
        <v>192</v>
      </c>
      <c r="D27" s="163">
        <v>227.46</v>
      </c>
      <c r="E27" s="163" t="s">
        <v>29</v>
      </c>
      <c r="F27" s="156">
        <f t="shared" ref="F27" si="10">M27*1.2439</f>
        <v>18.471914999999999</v>
      </c>
      <c r="G27" s="156">
        <f t="shared" ref="G27" si="11">N27*1.2439</f>
        <v>12.973877</v>
      </c>
      <c r="H27" s="156">
        <f t="shared" ref="H27" si="12">O27*1.2439</f>
        <v>31.445792000000001</v>
      </c>
      <c r="I27" s="145">
        <f t="shared" ref="I27" si="13">ROUND(F27*$D27,2)</f>
        <v>4201.62</v>
      </c>
      <c r="J27" s="145">
        <f t="shared" ref="J27" si="14">ROUND(G27*$D27,2)</f>
        <v>2951.04</v>
      </c>
      <c r="K27" s="146">
        <f>J27+I27</f>
        <v>7152.66</v>
      </c>
      <c r="L27" s="81"/>
      <c r="M27" s="147">
        <v>14.85</v>
      </c>
      <c r="N27" s="147">
        <v>10.43</v>
      </c>
      <c r="O27" s="148">
        <f>M27+N27</f>
        <v>25.28</v>
      </c>
      <c r="P27" s="149"/>
      <c r="Q27" s="149"/>
      <c r="R27" s="8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 s="151" customFormat="1" ht="30" customHeight="1" x14ac:dyDescent="0.25">
      <c r="A28" s="142" t="s">
        <v>253</v>
      </c>
      <c r="B28" s="176" t="s">
        <v>78</v>
      </c>
      <c r="C28" s="164" t="s">
        <v>79</v>
      </c>
      <c r="D28" s="163">
        <v>11.37</v>
      </c>
      <c r="E28" s="163" t="s">
        <v>28</v>
      </c>
      <c r="F28" s="156">
        <f t="shared" si="8"/>
        <v>73.128880999999993</v>
      </c>
      <c r="G28" s="156">
        <f t="shared" si="8"/>
        <v>29.306283999999998</v>
      </c>
      <c r="H28" s="156">
        <f t="shared" si="8"/>
        <v>102.584433</v>
      </c>
      <c r="I28" s="145">
        <f t="shared" si="9"/>
        <v>831.48</v>
      </c>
      <c r="J28" s="145">
        <f t="shared" si="9"/>
        <v>333.21</v>
      </c>
      <c r="K28" s="146">
        <f>SUM(I28:J28)</f>
        <v>1164.69</v>
      </c>
      <c r="L28" s="81"/>
      <c r="M28" s="147">
        <v>58.79</v>
      </c>
      <c r="N28" s="147">
        <v>23.56</v>
      </c>
      <c r="O28" s="148">
        <v>82.47</v>
      </c>
      <c r="P28" s="149"/>
      <c r="Q28" s="149"/>
      <c r="R28" s="8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</row>
    <row r="29" spans="1:30" s="6" customFormat="1" ht="30" customHeight="1" x14ac:dyDescent="0.25">
      <c r="A29" s="142" t="s">
        <v>254</v>
      </c>
      <c r="B29" s="176" t="s">
        <v>80</v>
      </c>
      <c r="C29" s="164" t="s">
        <v>81</v>
      </c>
      <c r="D29" s="163">
        <v>45.5</v>
      </c>
      <c r="E29" s="163" t="s">
        <v>28</v>
      </c>
      <c r="F29" s="156">
        <f t="shared" si="8"/>
        <v>495.90561300000002</v>
      </c>
      <c r="G29" s="156">
        <f t="shared" si="8"/>
        <v>17.389721999999953</v>
      </c>
      <c r="H29" s="156">
        <f t="shared" si="8"/>
        <v>513.29533500000002</v>
      </c>
      <c r="I29" s="145">
        <f t="shared" si="9"/>
        <v>22563.71</v>
      </c>
      <c r="J29" s="145">
        <f t="shared" si="9"/>
        <v>791.23</v>
      </c>
      <c r="K29" s="146">
        <f>SUM(I29:J29)</f>
        <v>23354.94</v>
      </c>
      <c r="L29" s="81"/>
      <c r="M29" s="147">
        <v>398.67</v>
      </c>
      <c r="N29" s="148">
        <f>O29-M29</f>
        <v>13.979999999999961</v>
      </c>
      <c r="O29" s="148">
        <v>412.65</v>
      </c>
      <c r="P29" s="149"/>
      <c r="Q29" s="149"/>
      <c r="R29" s="8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s="151" customFormat="1" ht="15" customHeight="1" x14ac:dyDescent="0.25">
      <c r="A30" s="234" t="s">
        <v>342</v>
      </c>
      <c r="B30" s="235"/>
      <c r="C30" s="235"/>
      <c r="D30" s="235"/>
      <c r="E30" s="235"/>
      <c r="F30" s="235"/>
      <c r="G30" s="235"/>
      <c r="H30" s="235"/>
      <c r="I30" s="165">
        <f>SUM(I26:I29)</f>
        <v>27878.329999999998</v>
      </c>
      <c r="J30" s="165">
        <f>SUM(J26:J29)</f>
        <v>4846.6000000000004</v>
      </c>
      <c r="K30" s="166">
        <f>SUM(K26:K29)</f>
        <v>32724.93</v>
      </c>
      <c r="L30" s="81"/>
      <c r="M30" s="147"/>
      <c r="N30" s="148"/>
      <c r="O30" s="148"/>
      <c r="P30" s="149"/>
      <c r="Q30" s="149"/>
      <c r="R30" s="8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</row>
    <row r="31" spans="1:30" s="23" customFormat="1" ht="15" customHeight="1" x14ac:dyDescent="0.25">
      <c r="A31" s="92" t="s">
        <v>255</v>
      </c>
      <c r="B31" s="35"/>
      <c r="C31" s="236" t="s">
        <v>82</v>
      </c>
      <c r="D31" s="236"/>
      <c r="E31" s="236"/>
      <c r="F31" s="236"/>
      <c r="G31" s="236"/>
      <c r="H31" s="236"/>
      <c r="I31" s="236"/>
      <c r="J31" s="236"/>
      <c r="K31" s="237"/>
      <c r="L31" s="81"/>
      <c r="M31" s="60"/>
      <c r="N31" s="61"/>
      <c r="O31" s="61"/>
      <c r="P31" s="25"/>
      <c r="Q31" s="25"/>
      <c r="R31" s="26"/>
      <c r="S31" s="27"/>
      <c r="T31" s="255"/>
      <c r="U31" s="255"/>
      <c r="V31" s="255"/>
      <c r="W31" s="27"/>
      <c r="X31" s="27"/>
      <c r="Y31" s="27"/>
      <c r="Z31" s="27"/>
      <c r="AA31" s="27"/>
      <c r="AB31" s="27"/>
      <c r="AC31" s="27"/>
      <c r="AD31" s="27"/>
    </row>
    <row r="32" spans="1:30" s="151" customFormat="1" ht="15" customHeight="1" x14ac:dyDescent="0.25">
      <c r="A32" s="142" t="s">
        <v>54</v>
      </c>
      <c r="B32" s="176" t="s">
        <v>85</v>
      </c>
      <c r="C32" s="164" t="s">
        <v>84</v>
      </c>
      <c r="D32" s="163">
        <v>44.8</v>
      </c>
      <c r="E32" s="163" t="s">
        <v>29</v>
      </c>
      <c r="F32" s="145">
        <f t="shared" ref="F32:H33" si="15">M32*1.2439</f>
        <v>67.854744999999994</v>
      </c>
      <c r="G32" s="145">
        <f t="shared" si="15"/>
        <v>75.666437000000002</v>
      </c>
      <c r="H32" s="145">
        <f t="shared" si="15"/>
        <v>143.52118199999998</v>
      </c>
      <c r="I32" s="145">
        <f>F32*D32</f>
        <v>3039.8925759999997</v>
      </c>
      <c r="J32" s="145">
        <f>G32*D32</f>
        <v>3389.8563776000001</v>
      </c>
      <c r="K32" s="146">
        <f>J32+I32</f>
        <v>6429.7489535999994</v>
      </c>
      <c r="L32" s="191"/>
      <c r="M32" s="147">
        <v>54.55</v>
      </c>
      <c r="N32" s="148">
        <v>60.83</v>
      </c>
      <c r="O32" s="148">
        <v>115.38</v>
      </c>
      <c r="P32" s="149"/>
      <c r="Q32" s="149"/>
      <c r="R32" s="8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</row>
    <row r="33" spans="1:30" s="6" customFormat="1" ht="15" customHeight="1" x14ac:dyDescent="0.25">
      <c r="A33" s="142" t="s">
        <v>53</v>
      </c>
      <c r="B33" s="176" t="s">
        <v>86</v>
      </c>
      <c r="C33" s="164" t="s">
        <v>88</v>
      </c>
      <c r="D33" s="163">
        <v>35</v>
      </c>
      <c r="E33" s="163" t="s">
        <v>50</v>
      </c>
      <c r="F33" s="145">
        <f t="shared" si="15"/>
        <v>8.8068120000000008</v>
      </c>
      <c r="G33" s="145">
        <f t="shared" si="15"/>
        <v>1.9778010000000001</v>
      </c>
      <c r="H33" s="145">
        <f t="shared" si="15"/>
        <v>10.784613</v>
      </c>
      <c r="I33" s="145">
        <f>F33*D33</f>
        <v>308.23842000000002</v>
      </c>
      <c r="J33" s="145">
        <f>G33*D33</f>
        <v>69.22303500000001</v>
      </c>
      <c r="K33" s="146">
        <f>J33+I33</f>
        <v>377.461455</v>
      </c>
      <c r="L33" s="191"/>
      <c r="M33" s="147">
        <v>7.08</v>
      </c>
      <c r="N33" s="147">
        <v>1.59</v>
      </c>
      <c r="O33" s="148">
        <v>8.67</v>
      </c>
      <c r="P33" s="149"/>
      <c r="Q33" s="149"/>
      <c r="R33" s="8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s="6" customFormat="1" ht="15" customHeight="1" x14ac:dyDescent="0.25">
      <c r="A34" s="142" t="s">
        <v>83</v>
      </c>
      <c r="B34" s="176" t="s">
        <v>86</v>
      </c>
      <c r="C34" s="164" t="s">
        <v>87</v>
      </c>
      <c r="D34" s="163">
        <v>66.400000000000006</v>
      </c>
      <c r="E34" s="163" t="s">
        <v>50</v>
      </c>
      <c r="F34" s="145">
        <f t="shared" ref="F34:F35" si="16">M34*1.2439</f>
        <v>8.8068120000000008</v>
      </c>
      <c r="G34" s="145">
        <f t="shared" ref="G34:G35" si="17">N34*1.2439</f>
        <v>1.9778010000000001</v>
      </c>
      <c r="H34" s="145">
        <f t="shared" ref="H34:H35" si="18">O34*1.2439</f>
        <v>10.784613</v>
      </c>
      <c r="I34" s="145">
        <f>F34*D34</f>
        <v>584.77231680000011</v>
      </c>
      <c r="J34" s="145">
        <f>G34*D34</f>
        <v>131.32598640000003</v>
      </c>
      <c r="K34" s="146">
        <f>J34+I34</f>
        <v>716.09830320000015</v>
      </c>
      <c r="L34" s="191"/>
      <c r="M34" s="147">
        <v>7.08</v>
      </c>
      <c r="N34" s="147">
        <v>1.59</v>
      </c>
      <c r="O34" s="148">
        <v>8.67</v>
      </c>
      <c r="P34" s="149"/>
      <c r="Q34" s="149"/>
      <c r="R34" s="8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 s="6" customFormat="1" ht="30" customHeight="1" x14ac:dyDescent="0.25">
      <c r="A35" s="142" t="s">
        <v>90</v>
      </c>
      <c r="B35" s="176" t="s">
        <v>96</v>
      </c>
      <c r="C35" s="164" t="s">
        <v>97</v>
      </c>
      <c r="D35" s="163">
        <v>1.68</v>
      </c>
      <c r="E35" s="163" t="s">
        <v>28</v>
      </c>
      <c r="F35" s="145">
        <f t="shared" si="16"/>
        <v>379.439256</v>
      </c>
      <c r="G35" s="145">
        <f t="shared" si="17"/>
        <v>59.906223999999995</v>
      </c>
      <c r="H35" s="145">
        <f t="shared" si="18"/>
        <v>439.34548000000001</v>
      </c>
      <c r="I35" s="145">
        <f>F35*D35</f>
        <v>637.45795007999993</v>
      </c>
      <c r="J35" s="145">
        <f>G35*D35</f>
        <v>100.64245631999999</v>
      </c>
      <c r="K35" s="146">
        <f>J35+I35</f>
        <v>738.10040639999988</v>
      </c>
      <c r="L35" s="191"/>
      <c r="M35" s="147">
        <v>305.04000000000002</v>
      </c>
      <c r="N35" s="148">
        <v>48.16</v>
      </c>
      <c r="O35" s="148">
        <v>353.2</v>
      </c>
      <c r="P35" s="149"/>
      <c r="Q35" s="206">
        <f>K36+K43+K49</f>
        <v>52048.505212200005</v>
      </c>
      <c r="R35" s="8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 s="6" customFormat="1" ht="15" customHeight="1" x14ac:dyDescent="0.25">
      <c r="A36" s="234" t="s">
        <v>343</v>
      </c>
      <c r="B36" s="235"/>
      <c r="C36" s="235"/>
      <c r="D36" s="235"/>
      <c r="E36" s="235"/>
      <c r="F36" s="235"/>
      <c r="G36" s="235"/>
      <c r="H36" s="235"/>
      <c r="I36" s="145">
        <f>SUM(I32:I35)</f>
        <v>4570.3612628800001</v>
      </c>
      <c r="J36" s="145">
        <f>SUM(J32:J35)</f>
        <v>3691.0478553200001</v>
      </c>
      <c r="K36" s="187">
        <f>SUM(K32:K35)</f>
        <v>8261.4091181999993</v>
      </c>
      <c r="L36" s="81"/>
      <c r="M36" s="147"/>
      <c r="N36" s="148"/>
      <c r="O36" s="148"/>
      <c r="P36" s="149"/>
      <c r="Q36" s="149"/>
      <c r="R36" s="8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s="34" customFormat="1" ht="15" customHeight="1" x14ac:dyDescent="0.25">
      <c r="A37" s="92" t="s">
        <v>256</v>
      </c>
      <c r="B37" s="42"/>
      <c r="C37" s="236" t="s">
        <v>89</v>
      </c>
      <c r="D37" s="236"/>
      <c r="E37" s="236"/>
      <c r="F37" s="236"/>
      <c r="G37" s="236"/>
      <c r="H37" s="236"/>
      <c r="I37" s="236"/>
      <c r="J37" s="236"/>
      <c r="K37" s="237"/>
      <c r="L37" s="81"/>
      <c r="M37" s="60"/>
      <c r="N37" s="61"/>
      <c r="O37" s="61"/>
      <c r="P37" s="25"/>
      <c r="Q37" s="25"/>
      <c r="R37" s="26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s="6" customFormat="1" ht="15" customHeight="1" x14ac:dyDescent="0.25">
      <c r="A38" s="142" t="s">
        <v>152</v>
      </c>
      <c r="B38" s="176" t="s">
        <v>94</v>
      </c>
      <c r="C38" s="164" t="s">
        <v>93</v>
      </c>
      <c r="D38" s="163">
        <v>206</v>
      </c>
      <c r="E38" s="163" t="s">
        <v>29</v>
      </c>
      <c r="F38" s="145">
        <f t="shared" ref="F38:H39" si="19">M38*1.2439</f>
        <v>71.113763000000006</v>
      </c>
      <c r="G38" s="145">
        <f t="shared" si="19"/>
        <v>11.891684000000001</v>
      </c>
      <c r="H38" s="145">
        <f t="shared" si="19"/>
        <v>83.005447000000004</v>
      </c>
      <c r="I38" s="145">
        <f>F38*D38</f>
        <v>14649.435178000002</v>
      </c>
      <c r="J38" s="145">
        <f>G38*D38</f>
        <v>2449.6869040000001</v>
      </c>
      <c r="K38" s="146">
        <f>J38+I38</f>
        <v>17099.122082000002</v>
      </c>
      <c r="L38" s="81"/>
      <c r="M38" s="147">
        <v>57.17</v>
      </c>
      <c r="N38" s="148">
        <v>9.56</v>
      </c>
      <c r="O38" s="148">
        <v>66.73</v>
      </c>
      <c r="P38" s="149"/>
      <c r="Q38" s="149"/>
      <c r="R38" s="8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s="6" customFormat="1" ht="15" customHeight="1" x14ac:dyDescent="0.25">
      <c r="A39" s="142" t="s">
        <v>153</v>
      </c>
      <c r="B39" s="176" t="s">
        <v>95</v>
      </c>
      <c r="C39" s="164" t="s">
        <v>101</v>
      </c>
      <c r="D39" s="163">
        <v>10</v>
      </c>
      <c r="E39" s="163" t="s">
        <v>7</v>
      </c>
      <c r="F39" s="145">
        <f t="shared" si="19"/>
        <v>6.5180360000000004</v>
      </c>
      <c r="G39" s="145">
        <f t="shared" si="19"/>
        <v>1.7912159999999995</v>
      </c>
      <c r="H39" s="145">
        <f t="shared" si="19"/>
        <v>8.309251999999999</v>
      </c>
      <c r="I39" s="145">
        <f>F39*D39</f>
        <v>65.180360000000007</v>
      </c>
      <c r="J39" s="145">
        <f>G39*D39</f>
        <v>17.912159999999993</v>
      </c>
      <c r="K39" s="146">
        <f>J39+I39</f>
        <v>83.092520000000007</v>
      </c>
      <c r="L39" s="81"/>
      <c r="M39" s="147">
        <v>5.24</v>
      </c>
      <c r="N39" s="147">
        <f>O39-M39</f>
        <v>1.4399999999999995</v>
      </c>
      <c r="O39" s="148">
        <v>6.68</v>
      </c>
      <c r="P39" s="149"/>
      <c r="Q39" s="149"/>
      <c r="R39" s="8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s="6" customFormat="1" ht="15" customHeight="1" x14ac:dyDescent="0.25">
      <c r="A40" s="142" t="s">
        <v>154</v>
      </c>
      <c r="B40" s="176" t="s">
        <v>71</v>
      </c>
      <c r="C40" s="164" t="s">
        <v>92</v>
      </c>
      <c r="D40" s="163">
        <v>115</v>
      </c>
      <c r="E40" s="163" t="s">
        <v>50</v>
      </c>
      <c r="F40" s="145">
        <f t="shared" ref="F40:F42" si="20">M40*1.2439</f>
        <v>8.8068120000000008</v>
      </c>
      <c r="G40" s="145">
        <f t="shared" ref="G40:G42" si="21">N40*1.2439</f>
        <v>1.9778010000000001</v>
      </c>
      <c r="H40" s="145">
        <f t="shared" ref="H40:H42" si="22">O40*1.2439</f>
        <v>10.784613</v>
      </c>
      <c r="I40" s="145">
        <f>F40*D40</f>
        <v>1012.7833800000001</v>
      </c>
      <c r="J40" s="145">
        <f>G40*D40</f>
        <v>227.44711500000003</v>
      </c>
      <c r="K40" s="146">
        <f>J40+I40</f>
        <v>1240.230495</v>
      </c>
      <c r="L40" s="81"/>
      <c r="M40" s="147">
        <v>7.08</v>
      </c>
      <c r="N40" s="147">
        <v>1.59</v>
      </c>
      <c r="O40" s="148">
        <v>8.67</v>
      </c>
      <c r="P40" s="149"/>
      <c r="Q40" s="149"/>
      <c r="R40" s="8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s="6" customFormat="1" ht="15" customHeight="1" x14ac:dyDescent="0.25">
      <c r="A41" s="142" t="s">
        <v>257</v>
      </c>
      <c r="B41" s="176" t="s">
        <v>86</v>
      </c>
      <c r="C41" s="164" t="s">
        <v>91</v>
      </c>
      <c r="D41" s="163">
        <v>190</v>
      </c>
      <c r="E41" s="163" t="s">
        <v>50</v>
      </c>
      <c r="F41" s="145">
        <f t="shared" si="20"/>
        <v>8.8068120000000008</v>
      </c>
      <c r="G41" s="145">
        <f t="shared" si="21"/>
        <v>1.9778010000000001</v>
      </c>
      <c r="H41" s="145">
        <f t="shared" si="22"/>
        <v>10.784613</v>
      </c>
      <c r="I41" s="145">
        <f>F41*D41</f>
        <v>1673.2942800000001</v>
      </c>
      <c r="J41" s="145">
        <f>G41*D41</f>
        <v>375.78219000000001</v>
      </c>
      <c r="K41" s="146">
        <f>J41+I41</f>
        <v>2049.07647</v>
      </c>
      <c r="L41" s="81"/>
      <c r="M41" s="147">
        <v>7.08</v>
      </c>
      <c r="N41" s="147">
        <v>1.59</v>
      </c>
      <c r="O41" s="148">
        <v>8.67</v>
      </c>
      <c r="P41" s="149"/>
      <c r="Q41" s="149"/>
      <c r="R41" s="8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s="6" customFormat="1" ht="30" customHeight="1" x14ac:dyDescent="0.25">
      <c r="A42" s="142" t="s">
        <v>258</v>
      </c>
      <c r="B42" s="176" t="s">
        <v>96</v>
      </c>
      <c r="C42" s="164" t="s">
        <v>97</v>
      </c>
      <c r="D42" s="163">
        <v>5.4</v>
      </c>
      <c r="E42" s="163" t="s">
        <v>28</v>
      </c>
      <c r="F42" s="145">
        <f t="shared" si="20"/>
        <v>379.439256</v>
      </c>
      <c r="G42" s="145">
        <f t="shared" si="21"/>
        <v>59.906223999999995</v>
      </c>
      <c r="H42" s="145">
        <f t="shared" si="22"/>
        <v>439.34548000000001</v>
      </c>
      <c r="I42" s="145">
        <f>F42*D42</f>
        <v>2048.9719824000003</v>
      </c>
      <c r="J42" s="145">
        <f>G42*D42</f>
        <v>323.49360960000001</v>
      </c>
      <c r="K42" s="146">
        <f>J42+I42</f>
        <v>2372.4655920000005</v>
      </c>
      <c r="L42" s="81"/>
      <c r="M42" s="147">
        <v>305.04000000000002</v>
      </c>
      <c r="N42" s="148">
        <v>48.16</v>
      </c>
      <c r="O42" s="148">
        <v>353.2</v>
      </c>
      <c r="P42" s="149"/>
      <c r="Q42" s="149"/>
      <c r="R42" s="8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s="6" customFormat="1" ht="15" customHeight="1" x14ac:dyDescent="0.25">
      <c r="A43" s="234" t="s">
        <v>344</v>
      </c>
      <c r="B43" s="235"/>
      <c r="C43" s="235"/>
      <c r="D43" s="235"/>
      <c r="E43" s="235"/>
      <c r="F43" s="235"/>
      <c r="G43" s="235"/>
      <c r="H43" s="235"/>
      <c r="I43" s="145">
        <f>SUM(I38:I42)</f>
        <v>19449.665180399999</v>
      </c>
      <c r="J43" s="145">
        <f>SUM(J38:J42)</f>
        <v>3394.3219786</v>
      </c>
      <c r="K43" s="187">
        <f>SUM(K38:K42)</f>
        <v>22843.987159</v>
      </c>
      <c r="L43" s="81"/>
      <c r="M43" s="147"/>
      <c r="N43" s="148"/>
      <c r="O43" s="148"/>
      <c r="P43" s="149"/>
      <c r="Q43" s="149"/>
      <c r="R43" s="8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s="34" customFormat="1" ht="15" customHeight="1" x14ac:dyDescent="0.25">
      <c r="A44" s="92" t="s">
        <v>155</v>
      </c>
      <c r="B44" s="42"/>
      <c r="C44" s="236" t="s">
        <v>98</v>
      </c>
      <c r="D44" s="236"/>
      <c r="E44" s="236"/>
      <c r="F44" s="236"/>
      <c r="G44" s="236"/>
      <c r="H44" s="236"/>
      <c r="I44" s="236"/>
      <c r="J44" s="236"/>
      <c r="K44" s="237"/>
      <c r="L44" s="81"/>
      <c r="M44" s="60"/>
      <c r="N44" s="61"/>
      <c r="O44" s="61"/>
      <c r="P44" s="25"/>
      <c r="Q44" s="25"/>
      <c r="R44" s="26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s="151" customFormat="1" ht="15" customHeight="1" x14ac:dyDescent="0.25">
      <c r="A45" s="142" t="s">
        <v>165</v>
      </c>
      <c r="B45" s="144" t="s">
        <v>99</v>
      </c>
      <c r="C45" s="164" t="s">
        <v>100</v>
      </c>
      <c r="D45" s="163">
        <v>20</v>
      </c>
      <c r="E45" s="163" t="s">
        <v>29</v>
      </c>
      <c r="F45" s="145">
        <f t="shared" ref="F45:H45" si="23">M45*1.2439</f>
        <v>9.3914449999999992</v>
      </c>
      <c r="G45" s="145">
        <f t="shared" si="23"/>
        <v>12.824609000000001</v>
      </c>
      <c r="H45" s="145">
        <f t="shared" si="23"/>
        <v>22.216054</v>
      </c>
      <c r="I45" s="145">
        <f>F45*D45</f>
        <v>187.82889999999998</v>
      </c>
      <c r="J45" s="145">
        <f>G45*D45</f>
        <v>256.49218000000002</v>
      </c>
      <c r="K45" s="146">
        <f>J45+I45</f>
        <v>444.32107999999999</v>
      </c>
      <c r="L45" s="81"/>
      <c r="M45" s="147">
        <v>7.55</v>
      </c>
      <c r="N45" s="148">
        <v>10.31</v>
      </c>
      <c r="O45" s="148">
        <v>17.86</v>
      </c>
      <c r="P45" s="149"/>
      <c r="Q45" s="149"/>
      <c r="R45" s="8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</row>
    <row r="46" spans="1:30" s="151" customFormat="1" ht="15" customHeight="1" x14ac:dyDescent="0.25">
      <c r="A46" s="142" t="s">
        <v>166</v>
      </c>
      <c r="B46" s="144" t="s">
        <v>95</v>
      </c>
      <c r="C46" s="164" t="s">
        <v>101</v>
      </c>
      <c r="D46" s="163">
        <v>158</v>
      </c>
      <c r="E46" s="163" t="s">
        <v>7</v>
      </c>
      <c r="F46" s="145">
        <f t="shared" ref="F46" si="24">M46*1.2439</f>
        <v>6.5180360000000004</v>
      </c>
      <c r="G46" s="145">
        <f t="shared" ref="G46" si="25">N46*1.2439</f>
        <v>1.7912159999999995</v>
      </c>
      <c r="H46" s="145">
        <f t="shared" ref="H46" si="26">O46*1.2439</f>
        <v>8.309251999999999</v>
      </c>
      <c r="I46" s="145">
        <f>F46*D46</f>
        <v>1029.849688</v>
      </c>
      <c r="J46" s="145">
        <f>G46*D46</f>
        <v>283.0121279999999</v>
      </c>
      <c r="K46" s="146">
        <f>J46+I46</f>
        <v>1312.8618159999999</v>
      </c>
      <c r="L46" s="81"/>
      <c r="M46" s="147">
        <v>5.24</v>
      </c>
      <c r="N46" s="147">
        <f>O46-M46</f>
        <v>1.4399999999999995</v>
      </c>
      <c r="O46" s="148">
        <v>6.68</v>
      </c>
      <c r="P46" s="149"/>
      <c r="Q46" s="149"/>
      <c r="R46" s="8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</row>
    <row r="47" spans="1:30" s="151" customFormat="1" ht="30" customHeight="1" x14ac:dyDescent="0.25">
      <c r="A47" s="142" t="s">
        <v>259</v>
      </c>
      <c r="B47" s="144" t="s">
        <v>102</v>
      </c>
      <c r="C47" s="164" t="s">
        <v>103</v>
      </c>
      <c r="D47" s="163">
        <v>115</v>
      </c>
      <c r="E47" s="163" t="s">
        <v>50</v>
      </c>
      <c r="F47" s="145">
        <f t="shared" ref="F47" si="27">M47*1.2439</f>
        <v>8.58291</v>
      </c>
      <c r="G47" s="145">
        <f t="shared" ref="G47" si="28">N47*1.2439</f>
        <v>1.3434120000000001</v>
      </c>
      <c r="H47" s="145">
        <f t="shared" ref="H47" si="29">O47*1.2439</f>
        <v>9.9263220000000008</v>
      </c>
      <c r="I47" s="145">
        <f>F47*D47</f>
        <v>987.03465000000006</v>
      </c>
      <c r="J47" s="145">
        <f>G47*D47</f>
        <v>154.49238</v>
      </c>
      <c r="K47" s="146">
        <f>J47+I47</f>
        <v>1141.52703</v>
      </c>
      <c r="L47" s="81"/>
      <c r="M47" s="147">
        <v>6.9</v>
      </c>
      <c r="N47" s="148">
        <v>1.08</v>
      </c>
      <c r="O47" s="148">
        <v>7.98</v>
      </c>
      <c r="P47" s="149"/>
      <c r="Q47" s="149"/>
      <c r="R47" s="8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</row>
    <row r="48" spans="1:30" s="151" customFormat="1" ht="30" customHeight="1" x14ac:dyDescent="0.25">
      <c r="A48" s="142" t="s">
        <v>260</v>
      </c>
      <c r="B48" s="144" t="s">
        <v>162</v>
      </c>
      <c r="C48" s="164" t="s">
        <v>161</v>
      </c>
      <c r="D48" s="163">
        <v>45.5</v>
      </c>
      <c r="E48" s="163" t="s">
        <v>28</v>
      </c>
      <c r="F48" s="145">
        <f t="shared" ref="F48" si="30">M48*1.2439</f>
        <v>336.67397400000004</v>
      </c>
      <c r="G48" s="145">
        <f t="shared" ref="G48" si="31">N48*1.2439</f>
        <v>59.906223999999959</v>
      </c>
      <c r="H48" s="145">
        <f t="shared" ref="H48" si="32">O48*1.2439</f>
        <v>396.580198</v>
      </c>
      <c r="I48" s="145">
        <f>F48*D48</f>
        <v>15318.665817000003</v>
      </c>
      <c r="J48" s="145">
        <f>G48*D48</f>
        <v>2725.7331919999983</v>
      </c>
      <c r="K48" s="146">
        <f>J48+I48</f>
        <v>18044.399009000001</v>
      </c>
      <c r="L48" s="81"/>
      <c r="M48" s="147">
        <v>270.66000000000003</v>
      </c>
      <c r="N48" s="148">
        <f>O48-M48</f>
        <v>48.159999999999968</v>
      </c>
      <c r="O48" s="148">
        <v>318.82</v>
      </c>
      <c r="P48" s="149"/>
      <c r="Q48" s="149"/>
      <c r="R48" s="8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</row>
    <row r="49" spans="1:30" s="6" customFormat="1" ht="15" customHeight="1" x14ac:dyDescent="0.25">
      <c r="A49" s="234" t="s">
        <v>156</v>
      </c>
      <c r="B49" s="235"/>
      <c r="C49" s="235"/>
      <c r="D49" s="235"/>
      <c r="E49" s="235"/>
      <c r="F49" s="235"/>
      <c r="G49" s="235"/>
      <c r="H49" s="235"/>
      <c r="I49" s="145">
        <f>SUM(I45:I48)</f>
        <v>17523.379055000005</v>
      </c>
      <c r="J49" s="145">
        <f>SUM(J45:J48)</f>
        <v>3419.729879999998</v>
      </c>
      <c r="K49" s="187">
        <f>SUM(K45:K48)</f>
        <v>20943.108935</v>
      </c>
      <c r="L49" s="81"/>
      <c r="M49" s="147"/>
      <c r="N49" s="148"/>
      <c r="O49" s="148"/>
      <c r="P49" s="149"/>
      <c r="Q49" s="149"/>
      <c r="R49" s="8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s="34" customFormat="1" ht="15" customHeight="1" x14ac:dyDescent="0.25">
      <c r="A50" s="92" t="s">
        <v>261</v>
      </c>
      <c r="B50" s="42"/>
      <c r="C50" s="236" t="s">
        <v>104</v>
      </c>
      <c r="D50" s="236"/>
      <c r="E50" s="236"/>
      <c r="F50" s="236"/>
      <c r="G50" s="236"/>
      <c r="H50" s="236"/>
      <c r="I50" s="236"/>
      <c r="J50" s="236"/>
      <c r="K50" s="237"/>
      <c r="L50" s="81"/>
      <c r="M50" s="60"/>
      <c r="N50" s="61"/>
      <c r="O50" s="61"/>
      <c r="P50" s="25"/>
      <c r="Q50" s="25"/>
      <c r="R50" s="26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s="6" customFormat="1" ht="15" customHeight="1" x14ac:dyDescent="0.25">
      <c r="A51" s="142" t="s">
        <v>262</v>
      </c>
      <c r="B51" s="144" t="s">
        <v>105</v>
      </c>
      <c r="C51" s="164" t="s">
        <v>106</v>
      </c>
      <c r="D51" s="163">
        <v>669</v>
      </c>
      <c r="E51" s="163" t="s">
        <v>29</v>
      </c>
      <c r="F51" s="145">
        <f>M51*1.2439</f>
        <v>42.130893</v>
      </c>
      <c r="G51" s="145">
        <f>N51*1.2439</f>
        <v>22.228493000000007</v>
      </c>
      <c r="H51" s="145">
        <f>O51*1.2439</f>
        <v>64.359386000000001</v>
      </c>
      <c r="I51" s="145">
        <f t="shared" ref="I51:I54" si="33">F51*D51</f>
        <v>28185.567417000002</v>
      </c>
      <c r="J51" s="145">
        <f t="shared" ref="J51:J54" si="34">G51*D51</f>
        <v>14870.861817000005</v>
      </c>
      <c r="K51" s="146">
        <f t="shared" ref="K51:K54" si="35">J51+I51</f>
        <v>43056.42923400001</v>
      </c>
      <c r="L51" s="81"/>
      <c r="M51" s="147">
        <v>33.869999999999997</v>
      </c>
      <c r="N51" s="147">
        <f>O51-M51</f>
        <v>17.870000000000005</v>
      </c>
      <c r="O51" s="148">
        <v>51.74</v>
      </c>
      <c r="P51" s="149"/>
      <c r="Q51" s="149"/>
      <c r="R51" s="8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s="6" customFormat="1" ht="15" customHeight="1" x14ac:dyDescent="0.25">
      <c r="A52" s="142" t="s">
        <v>263</v>
      </c>
      <c r="B52" s="176" t="s">
        <v>181</v>
      </c>
      <c r="C52" s="164" t="s">
        <v>182</v>
      </c>
      <c r="D52" s="163">
        <v>250</v>
      </c>
      <c r="E52" s="163" t="s">
        <v>29</v>
      </c>
      <c r="F52" s="145">
        <f t="shared" ref="F52:F54" si="36">M52*1.2439</f>
        <v>59.906223999999995</v>
      </c>
      <c r="G52" s="145">
        <f t="shared" ref="G52:G54" si="37">N52*1.2439</f>
        <v>22.228493</v>
      </c>
      <c r="H52" s="145">
        <f t="shared" ref="H52:H54" si="38">O52*1.2439</f>
        <v>82.134716999999995</v>
      </c>
      <c r="I52" s="145">
        <f t="shared" si="33"/>
        <v>14976.555999999999</v>
      </c>
      <c r="J52" s="145">
        <f t="shared" si="34"/>
        <v>5557.1232499999996</v>
      </c>
      <c r="K52" s="146">
        <f t="shared" si="35"/>
        <v>20533.679249999997</v>
      </c>
      <c r="L52" s="81"/>
      <c r="M52" s="147">
        <f>O52-N52</f>
        <v>48.16</v>
      </c>
      <c r="N52" s="147">
        <v>17.87</v>
      </c>
      <c r="O52" s="148">
        <v>66.03</v>
      </c>
      <c r="P52" s="149"/>
      <c r="Q52" s="149"/>
      <c r="R52" s="8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s="6" customFormat="1" ht="15" customHeight="1" x14ac:dyDescent="0.25">
      <c r="A53" s="142" t="s">
        <v>264</v>
      </c>
      <c r="B53" s="176" t="s">
        <v>107</v>
      </c>
      <c r="C53" s="164" t="s">
        <v>108</v>
      </c>
      <c r="D53" s="163">
        <v>24</v>
      </c>
      <c r="E53" s="163" t="s">
        <v>7</v>
      </c>
      <c r="F53" s="145">
        <f t="shared" si="36"/>
        <v>34.592858999999997</v>
      </c>
      <c r="G53" s="145">
        <f t="shared" si="37"/>
        <v>7.09023</v>
      </c>
      <c r="H53" s="145">
        <f t="shared" si="38"/>
        <v>41.683088999999995</v>
      </c>
      <c r="I53" s="145">
        <f t="shared" si="33"/>
        <v>830.22861599999987</v>
      </c>
      <c r="J53" s="145">
        <f t="shared" si="34"/>
        <v>170.16552000000001</v>
      </c>
      <c r="K53" s="146">
        <f t="shared" si="35"/>
        <v>1000.3941359999999</v>
      </c>
      <c r="L53" s="81"/>
      <c r="M53" s="147">
        <f>O53-N53</f>
        <v>27.81</v>
      </c>
      <c r="N53" s="147">
        <v>5.7</v>
      </c>
      <c r="O53" s="148">
        <v>33.51</v>
      </c>
      <c r="P53" s="149"/>
      <c r="Q53" s="149"/>
      <c r="R53" s="8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s="6" customFormat="1" ht="15" customHeight="1" x14ac:dyDescent="0.25">
      <c r="A54" s="142" t="s">
        <v>265</v>
      </c>
      <c r="B54" s="176" t="s">
        <v>110</v>
      </c>
      <c r="C54" s="164" t="s">
        <v>109</v>
      </c>
      <c r="D54" s="163">
        <v>18</v>
      </c>
      <c r="E54" s="163" t="s">
        <v>7</v>
      </c>
      <c r="F54" s="145">
        <f t="shared" si="36"/>
        <v>18.832646</v>
      </c>
      <c r="G54" s="145">
        <f t="shared" si="37"/>
        <v>6.2070609999999977</v>
      </c>
      <c r="H54" s="145">
        <f t="shared" si="38"/>
        <v>25.039707</v>
      </c>
      <c r="I54" s="145">
        <f t="shared" si="33"/>
        <v>338.98762800000003</v>
      </c>
      <c r="J54" s="145">
        <f t="shared" si="34"/>
        <v>111.72709799999996</v>
      </c>
      <c r="K54" s="146">
        <f t="shared" si="35"/>
        <v>450.71472599999998</v>
      </c>
      <c r="L54" s="81"/>
      <c r="M54" s="147">
        <v>15.14</v>
      </c>
      <c r="N54" s="147">
        <f>O54-M54</f>
        <v>4.9899999999999984</v>
      </c>
      <c r="O54" s="148">
        <v>20.13</v>
      </c>
      <c r="P54" s="149"/>
      <c r="Q54" s="149"/>
      <c r="R54" s="193">
        <f>K139+K108+K101+K91</f>
        <v>44194.622611999999</v>
      </c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 s="6" customFormat="1" ht="15" customHeight="1" x14ac:dyDescent="0.25">
      <c r="A55" s="142" t="s">
        <v>266</v>
      </c>
      <c r="B55" s="176" t="s">
        <v>111</v>
      </c>
      <c r="C55" s="164" t="s">
        <v>112</v>
      </c>
      <c r="D55" s="163">
        <v>920</v>
      </c>
      <c r="E55" s="163" t="s">
        <v>29</v>
      </c>
      <c r="F55" s="145">
        <f t="shared" ref="F55" si="39">M55*1.2439</f>
        <v>2.1395080000000002</v>
      </c>
      <c r="G55" s="145">
        <f t="shared" ref="G55" si="40">N55*1.2439</f>
        <v>2.2514589999999997</v>
      </c>
      <c r="H55" s="145">
        <f t="shared" ref="H55" si="41">O55*1.2439</f>
        <v>4.3909669999999998</v>
      </c>
      <c r="I55" s="145">
        <f t="shared" ref="I55" si="42">F55*D55</f>
        <v>1968.3473600000002</v>
      </c>
      <c r="J55" s="145">
        <f t="shared" ref="J55" si="43">G55*D55</f>
        <v>2071.3422799999998</v>
      </c>
      <c r="K55" s="146">
        <f t="shared" ref="K55" si="44">J55+I55</f>
        <v>4039.6896400000001</v>
      </c>
      <c r="L55" s="81"/>
      <c r="M55" s="147">
        <v>1.72</v>
      </c>
      <c r="N55" s="147">
        <f>O55-M55</f>
        <v>1.8099999999999998</v>
      </c>
      <c r="O55" s="148">
        <v>3.53</v>
      </c>
      <c r="P55" s="149"/>
      <c r="Q55" s="149"/>
      <c r="R55" s="8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 s="6" customFormat="1" ht="15" customHeight="1" x14ac:dyDescent="0.25">
      <c r="A56" s="142" t="s">
        <v>267</v>
      </c>
      <c r="B56" s="176" t="s">
        <v>158</v>
      </c>
      <c r="C56" s="164" t="s">
        <v>157</v>
      </c>
      <c r="D56" s="163">
        <v>920</v>
      </c>
      <c r="E56" s="163" t="s">
        <v>29</v>
      </c>
      <c r="F56" s="145">
        <f t="shared" ref="F56" si="45">M56*1.2439</f>
        <v>18.981914</v>
      </c>
      <c r="G56" s="145">
        <f t="shared" ref="G56" si="46">N56*1.2439</f>
        <v>15.275091999999999</v>
      </c>
      <c r="H56" s="145">
        <f t="shared" ref="H56" si="47">O56*1.2439</f>
        <v>34.257005999999997</v>
      </c>
      <c r="I56" s="145">
        <f t="shared" ref="I56" si="48">F56*D56</f>
        <v>17463.36088</v>
      </c>
      <c r="J56" s="145">
        <f t="shared" ref="J56" si="49">G56*D56</f>
        <v>14053.084639999999</v>
      </c>
      <c r="K56" s="146">
        <f t="shared" ref="K56" si="50">J56+I56</f>
        <v>31516.445520000001</v>
      </c>
      <c r="L56" s="81"/>
      <c r="M56" s="147">
        <f>O56-N56</f>
        <v>15.26</v>
      </c>
      <c r="N56" s="147">
        <v>12.28</v>
      </c>
      <c r="O56" s="148">
        <v>27.54</v>
      </c>
      <c r="P56" s="149"/>
      <c r="Q56" s="149"/>
      <c r="R56" s="8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s="6" customFormat="1" ht="15" customHeight="1" x14ac:dyDescent="0.25">
      <c r="A57" s="142" t="s">
        <v>268</v>
      </c>
      <c r="B57" s="176" t="s">
        <v>113</v>
      </c>
      <c r="C57" s="164" t="s">
        <v>114</v>
      </c>
      <c r="D57" s="163">
        <v>250</v>
      </c>
      <c r="E57" s="163" t="s">
        <v>29</v>
      </c>
      <c r="F57" s="145">
        <f t="shared" ref="F57:F58" si="51">M57*1.2439</f>
        <v>1.3931680000000002</v>
      </c>
      <c r="G57" s="145">
        <f t="shared" ref="G57:G58" si="52">N57*1.2439</f>
        <v>1.2812170000000001</v>
      </c>
      <c r="H57" s="145">
        <f t="shared" ref="H57:H58" si="53">O57*1.2439</f>
        <v>2.674385</v>
      </c>
      <c r="I57" s="145">
        <f t="shared" ref="I57:I58" si="54">F57*D57</f>
        <v>348.29200000000003</v>
      </c>
      <c r="J57" s="145">
        <f t="shared" ref="J57:J58" si="55">G57*D57</f>
        <v>320.30425000000002</v>
      </c>
      <c r="K57" s="146">
        <f t="shared" ref="K57:K58" si="56">J57+I57</f>
        <v>668.59625000000005</v>
      </c>
      <c r="L57" s="81"/>
      <c r="M57" s="147">
        <v>1.1200000000000001</v>
      </c>
      <c r="N57" s="147">
        <v>1.03</v>
      </c>
      <c r="O57" s="148">
        <v>2.15</v>
      </c>
      <c r="P57" s="149"/>
      <c r="Q57" s="149"/>
      <c r="R57" s="8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s="6" customFormat="1" ht="15" customHeight="1" x14ac:dyDescent="0.25">
      <c r="A58" s="142" t="s">
        <v>269</v>
      </c>
      <c r="B58" s="176" t="s">
        <v>115</v>
      </c>
      <c r="C58" s="164" t="s">
        <v>116</v>
      </c>
      <c r="D58" s="163">
        <v>250</v>
      </c>
      <c r="E58" s="163" t="s">
        <v>29</v>
      </c>
      <c r="F58" s="145">
        <f t="shared" si="51"/>
        <v>10.212419000000001</v>
      </c>
      <c r="G58" s="145">
        <f t="shared" si="52"/>
        <v>4.664625</v>
      </c>
      <c r="H58" s="145">
        <f t="shared" si="53"/>
        <v>14.877044000000001</v>
      </c>
      <c r="I58" s="145">
        <f t="shared" si="54"/>
        <v>2553.10475</v>
      </c>
      <c r="J58" s="145">
        <f t="shared" si="55"/>
        <v>1166.15625</v>
      </c>
      <c r="K58" s="146">
        <f t="shared" si="56"/>
        <v>3719.261</v>
      </c>
      <c r="L58" s="81"/>
      <c r="M58" s="147">
        <v>8.2100000000000009</v>
      </c>
      <c r="N58" s="147">
        <v>3.75</v>
      </c>
      <c r="O58" s="148">
        <v>11.96</v>
      </c>
      <c r="P58" s="149"/>
      <c r="Q58" s="149"/>
      <c r="R58" s="8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s="6" customFormat="1" ht="15" customHeight="1" x14ac:dyDescent="0.25">
      <c r="A59" s="142" t="s">
        <v>270</v>
      </c>
      <c r="B59" s="176" t="s">
        <v>187</v>
      </c>
      <c r="C59" s="164" t="s">
        <v>52</v>
      </c>
      <c r="D59" s="163">
        <v>497</v>
      </c>
      <c r="E59" s="163" t="s">
        <v>29</v>
      </c>
      <c r="F59" s="156">
        <v>10.32</v>
      </c>
      <c r="G59" s="156">
        <v>8</v>
      </c>
      <c r="H59" s="156">
        <v>18.32</v>
      </c>
      <c r="I59" s="145">
        <f>F59*D59</f>
        <v>5129.04</v>
      </c>
      <c r="J59" s="145">
        <f>G59*D59</f>
        <v>3976</v>
      </c>
      <c r="K59" s="146">
        <f>J59+I59</f>
        <v>9105.0400000000009</v>
      </c>
      <c r="L59" s="81"/>
      <c r="M59" s="147">
        <f>F59/1.2439</f>
        <v>8.2964868558565801</v>
      </c>
      <c r="N59" s="147">
        <f>G59/1.2439</f>
        <v>6.4313851595787446</v>
      </c>
      <c r="O59" s="148">
        <f>H59/1.2439</f>
        <v>14.727872015435324</v>
      </c>
      <c r="P59" s="149"/>
      <c r="Q59" s="149"/>
      <c r="R59" s="8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spans="1:30" s="6" customFormat="1" ht="15" customHeight="1" x14ac:dyDescent="0.25">
      <c r="A60" s="234" t="s">
        <v>345</v>
      </c>
      <c r="B60" s="235"/>
      <c r="C60" s="235"/>
      <c r="D60" s="235"/>
      <c r="E60" s="235"/>
      <c r="F60" s="235"/>
      <c r="G60" s="235"/>
      <c r="H60" s="235"/>
      <c r="I60" s="145">
        <f>SUM(I51:I58)</f>
        <v>66664.444651000013</v>
      </c>
      <c r="J60" s="145">
        <f>SUM(J51:J58)</f>
        <v>38320.765105000006</v>
      </c>
      <c r="K60" s="187">
        <f>SUM(K51:K59)</f>
        <v>114090.24975600003</v>
      </c>
      <c r="L60" s="81"/>
      <c r="M60" s="147"/>
      <c r="N60" s="148"/>
      <c r="O60" s="148"/>
      <c r="P60" s="149"/>
      <c r="Q60" s="149"/>
      <c r="R60" s="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spans="1:30" s="34" customFormat="1" ht="15" customHeight="1" x14ac:dyDescent="0.25">
      <c r="A61" s="94" t="s">
        <v>271</v>
      </c>
      <c r="B61" s="43"/>
      <c r="C61" s="236" t="s">
        <v>194</v>
      </c>
      <c r="D61" s="236"/>
      <c r="E61" s="236"/>
      <c r="F61" s="236"/>
      <c r="G61" s="236"/>
      <c r="H61" s="236"/>
      <c r="I61" s="236"/>
      <c r="J61" s="236"/>
      <c r="K61" s="237"/>
      <c r="L61" s="83"/>
      <c r="M61" s="64"/>
      <c r="N61" s="65"/>
      <c r="O61" s="65"/>
      <c r="P61" s="25"/>
      <c r="Q61" s="25"/>
      <c r="R61" s="26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</row>
    <row r="62" spans="1:30" ht="30" customHeight="1" x14ac:dyDescent="0.25">
      <c r="A62" s="95" t="s">
        <v>272</v>
      </c>
      <c r="B62" s="44" t="s">
        <v>118</v>
      </c>
      <c r="C62" s="41" t="s">
        <v>117</v>
      </c>
      <c r="D62" s="32">
        <v>195</v>
      </c>
      <c r="E62" s="32" t="s">
        <v>7</v>
      </c>
      <c r="F62" s="29">
        <f t="shared" ref="F62" si="57">M62*1.2439</f>
        <v>9.553151999999999</v>
      </c>
      <c r="G62" s="29">
        <f t="shared" ref="G62" si="58">N62*1.2439</f>
        <v>2.0524350000000005</v>
      </c>
      <c r="H62" s="29">
        <f t="shared" ref="H62" si="59">O62*1.2439</f>
        <v>11.605587</v>
      </c>
      <c r="I62" s="29">
        <f>F62*D62</f>
        <v>1862.8646399999998</v>
      </c>
      <c r="J62" s="29">
        <f>G62*D62</f>
        <v>400.22482500000007</v>
      </c>
      <c r="K62" s="90">
        <f>J62+I62</f>
        <v>2263.089465</v>
      </c>
      <c r="L62" s="84"/>
      <c r="M62" s="51">
        <v>7.68</v>
      </c>
      <c r="N62" s="51">
        <f>O62-M62</f>
        <v>1.6500000000000004</v>
      </c>
      <c r="O62" s="52">
        <v>9.33</v>
      </c>
      <c r="P62" s="25"/>
      <c r="Q62" s="25"/>
      <c r="R62" s="26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</row>
    <row r="63" spans="1:30" s="5" customFormat="1" ht="30" customHeight="1" x14ac:dyDescent="0.25">
      <c r="A63" s="95" t="s">
        <v>273</v>
      </c>
      <c r="B63" s="38" t="s">
        <v>187</v>
      </c>
      <c r="C63" s="74" t="s">
        <v>200</v>
      </c>
      <c r="D63" s="32">
        <v>160</v>
      </c>
      <c r="E63" s="32" t="s">
        <v>29</v>
      </c>
      <c r="F63" s="29">
        <f t="shared" ref="F63:H63" si="60">M63*1.2439</f>
        <v>130.24876900000001</v>
      </c>
      <c r="G63" s="29">
        <f t="shared" si="60"/>
        <v>4.8636490000000006</v>
      </c>
      <c r="H63" s="29">
        <f t="shared" si="60"/>
        <v>135.11241800000002</v>
      </c>
      <c r="I63" s="29">
        <f>F63*D63</f>
        <v>20839.803040000003</v>
      </c>
      <c r="J63" s="29">
        <f>G63*D63</f>
        <v>778.18384000000015</v>
      </c>
      <c r="K63" s="90">
        <f>J63+I63</f>
        <v>21617.986880000004</v>
      </c>
      <c r="L63" s="83"/>
      <c r="M63" s="51">
        <f>O63-N63</f>
        <v>104.71000000000001</v>
      </c>
      <c r="N63" s="52">
        <v>3.91</v>
      </c>
      <c r="O63" s="52">
        <v>108.62</v>
      </c>
      <c r="P63" s="25"/>
      <c r="Q63" s="25"/>
      <c r="R63" s="197">
        <f>K66+K78+K111+K147</f>
        <v>111175.950788</v>
      </c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</row>
    <row r="64" spans="1:30" s="5" customFormat="1" ht="30" customHeight="1" x14ac:dyDescent="0.25">
      <c r="A64" s="95" t="s">
        <v>274</v>
      </c>
      <c r="B64" s="38" t="s">
        <v>189</v>
      </c>
      <c r="C64" s="74" t="s">
        <v>188</v>
      </c>
      <c r="D64" s="32">
        <v>50</v>
      </c>
      <c r="E64" s="32" t="s">
        <v>29</v>
      </c>
      <c r="F64" s="29">
        <f>M64*1.2439</f>
        <v>97.434686999999997</v>
      </c>
      <c r="G64" s="29">
        <f>N64*1.2439</f>
        <v>21.768250000000002</v>
      </c>
      <c r="H64" s="29">
        <f>O64*1.2439</f>
        <v>119.20293699999999</v>
      </c>
      <c r="I64" s="29">
        <f>F64*D64</f>
        <v>4871.7343499999997</v>
      </c>
      <c r="J64" s="29">
        <f>G64*D64</f>
        <v>1088.4125000000001</v>
      </c>
      <c r="K64" s="90">
        <f>J64+I64</f>
        <v>5960.1468500000001</v>
      </c>
      <c r="L64" s="83"/>
      <c r="M64" s="51">
        <v>78.33</v>
      </c>
      <c r="N64" s="52">
        <v>17.5</v>
      </c>
      <c r="O64" s="52">
        <f>M64+N64</f>
        <v>95.83</v>
      </c>
      <c r="P64" s="25"/>
      <c r="Q64" s="25"/>
      <c r="R64" s="197">
        <f>K134+K88</f>
        <v>75880.054254000002</v>
      </c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</row>
    <row r="65" spans="1:30" ht="30" customHeight="1" x14ac:dyDescent="0.25">
      <c r="A65" s="95" t="s">
        <v>275</v>
      </c>
      <c r="B65" s="44" t="s">
        <v>119</v>
      </c>
      <c r="C65" s="41" t="s">
        <v>360</v>
      </c>
      <c r="D65" s="32">
        <v>172</v>
      </c>
      <c r="E65" s="32" t="s">
        <v>29</v>
      </c>
      <c r="F65" s="29">
        <f t="shared" ref="F65:H65" si="61">M65*1.2439</f>
        <v>54.831111999999997</v>
      </c>
      <c r="G65" s="29">
        <f t="shared" si="61"/>
        <v>8.4460809999999995</v>
      </c>
      <c r="H65" s="29">
        <f t="shared" si="61"/>
        <v>63.277192999999997</v>
      </c>
      <c r="I65" s="29">
        <f>F65*D65</f>
        <v>9430.9512639999994</v>
      </c>
      <c r="J65" s="29">
        <f>G65*D65</f>
        <v>1452.7259319999998</v>
      </c>
      <c r="K65" s="90">
        <f>J65+I65</f>
        <v>10883.677195999999</v>
      </c>
      <c r="L65" s="84"/>
      <c r="M65" s="51">
        <v>44.08</v>
      </c>
      <c r="N65" s="51">
        <f>O65-M65</f>
        <v>6.7899999999999991</v>
      </c>
      <c r="O65" s="52">
        <v>50.87</v>
      </c>
      <c r="P65" s="25"/>
      <c r="Q65" s="25"/>
      <c r="R65" s="197">
        <f>K91+K101+K108+K139</f>
        <v>44194.622611999999</v>
      </c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</row>
    <row r="66" spans="1:30" ht="15" customHeight="1" x14ac:dyDescent="0.25">
      <c r="A66" s="243" t="s">
        <v>346</v>
      </c>
      <c r="B66" s="244"/>
      <c r="C66" s="244"/>
      <c r="D66" s="244"/>
      <c r="E66" s="244"/>
      <c r="F66" s="244"/>
      <c r="G66" s="244"/>
      <c r="H66" s="244"/>
      <c r="I66" s="29">
        <f>SUM(I62:I65)</f>
        <v>37005.353294</v>
      </c>
      <c r="J66" s="29">
        <f>SUM(J62:J65)</f>
        <v>3719.5470970000001</v>
      </c>
      <c r="K66" s="93">
        <f>SUM(K62:K65)</f>
        <v>40724.900391000003</v>
      </c>
      <c r="L66" s="84"/>
      <c r="M66" s="75"/>
      <c r="N66" s="76"/>
      <c r="O66" s="76"/>
      <c r="P66" s="25"/>
      <c r="Q66" s="25"/>
      <c r="R66" s="26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</row>
    <row r="67" spans="1:30" s="34" customFormat="1" ht="15" customHeight="1" x14ac:dyDescent="0.25">
      <c r="A67" s="94" t="s">
        <v>276</v>
      </c>
      <c r="B67" s="39"/>
      <c r="C67" s="272" t="s">
        <v>120</v>
      </c>
      <c r="D67" s="272"/>
      <c r="E67" s="272"/>
      <c r="F67" s="272"/>
      <c r="G67" s="272"/>
      <c r="H67" s="272"/>
      <c r="I67" s="272"/>
      <c r="J67" s="272"/>
      <c r="K67" s="273"/>
      <c r="L67" s="83"/>
      <c r="M67" s="64"/>
      <c r="N67" s="65"/>
      <c r="O67" s="65"/>
      <c r="P67" s="25"/>
      <c r="Q67" s="25"/>
      <c r="R67" s="26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</row>
    <row r="68" spans="1:30" s="48" customFormat="1" ht="30" customHeight="1" x14ac:dyDescent="0.25">
      <c r="A68" s="96" t="s">
        <v>277</v>
      </c>
      <c r="B68" s="53">
        <v>94575</v>
      </c>
      <c r="C68" s="45" t="s">
        <v>121</v>
      </c>
      <c r="D68" s="32">
        <v>3.5</v>
      </c>
      <c r="E68" s="32" t="s">
        <v>29</v>
      </c>
      <c r="F68" s="33">
        <f t="shared" ref="F68" si="62">M68*1.2439</f>
        <v>995.34390199999996</v>
      </c>
      <c r="G68" s="33">
        <f t="shared" ref="G68" si="63">N68*1.2439</f>
        <v>79.024967000000103</v>
      </c>
      <c r="H68" s="33">
        <f t="shared" ref="H68" si="64">O68*1.2439</f>
        <v>1074.3688690000001</v>
      </c>
      <c r="I68" s="33">
        <f t="shared" ref="I68:I77" si="65">F68*D68</f>
        <v>3483.703657</v>
      </c>
      <c r="J68" s="33">
        <f t="shared" ref="J68:J77" si="66">G68*D68</f>
        <v>276.58738450000038</v>
      </c>
      <c r="K68" s="97">
        <f t="shared" ref="K68:K77" si="67">J68+I68</f>
        <v>3760.2910415000006</v>
      </c>
      <c r="L68" s="84"/>
      <c r="M68" s="51">
        <v>800.18</v>
      </c>
      <c r="N68" s="51">
        <f>O68-M68</f>
        <v>63.530000000000086</v>
      </c>
      <c r="O68" s="52">
        <v>863.71</v>
      </c>
      <c r="P68" s="37"/>
      <c r="Q68" s="37"/>
      <c r="R68" s="46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</row>
    <row r="69" spans="1:30" s="48" customFormat="1" ht="45" customHeight="1" x14ac:dyDescent="0.25">
      <c r="A69" s="96" t="s">
        <v>278</v>
      </c>
      <c r="B69" s="53" t="s">
        <v>187</v>
      </c>
      <c r="C69" s="45" t="s">
        <v>361</v>
      </c>
      <c r="D69" s="32">
        <v>15</v>
      </c>
      <c r="E69" s="32" t="s">
        <v>29</v>
      </c>
      <c r="F69" s="33">
        <f t="shared" ref="F69" si="68">M69*1.2439</f>
        <v>1000.0956</v>
      </c>
      <c r="G69" s="33">
        <f t="shared" ref="G69" si="69">N69*1.2439</f>
        <v>38.386753999999996</v>
      </c>
      <c r="H69" s="33">
        <f t="shared" ref="H69" si="70">O69*1.2439</f>
        <v>1038.482354</v>
      </c>
      <c r="I69" s="33">
        <f t="shared" si="65"/>
        <v>15001.433999999999</v>
      </c>
      <c r="J69" s="33">
        <f t="shared" si="66"/>
        <v>575.80130999999994</v>
      </c>
      <c r="K69" s="97">
        <f t="shared" si="67"/>
        <v>15577.23531</v>
      </c>
      <c r="L69" s="84"/>
      <c r="M69" s="51">
        <v>804</v>
      </c>
      <c r="N69" s="51">
        <v>30.86</v>
      </c>
      <c r="O69" s="52">
        <f t="shared" ref="O69:O77" si="71">M69+N69</f>
        <v>834.86</v>
      </c>
      <c r="P69" s="37"/>
      <c r="Q69" s="37"/>
      <c r="R69" s="46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</row>
    <row r="70" spans="1:30" s="48" customFormat="1" ht="30" customHeight="1" x14ac:dyDescent="0.25">
      <c r="A70" s="96" t="s">
        <v>279</v>
      </c>
      <c r="B70" s="53" t="s">
        <v>187</v>
      </c>
      <c r="C70" s="45" t="s">
        <v>201</v>
      </c>
      <c r="D70" s="32">
        <v>18.5</v>
      </c>
      <c r="E70" s="32" t="s">
        <v>7</v>
      </c>
      <c r="F70" s="33">
        <f t="shared" ref="F70:F72" si="72">M70*1.2439</f>
        <v>143.04849999999999</v>
      </c>
      <c r="G70" s="33">
        <f t="shared" ref="G70:G72" si="73">N70*1.2439</f>
        <v>24.878</v>
      </c>
      <c r="H70" s="33">
        <f t="shared" ref="H70:H72" si="74">O70*1.2439</f>
        <v>167.9265</v>
      </c>
      <c r="I70" s="33">
        <f t="shared" si="65"/>
        <v>2646.39725</v>
      </c>
      <c r="J70" s="33">
        <f t="shared" si="66"/>
        <v>460.24299999999999</v>
      </c>
      <c r="K70" s="97">
        <f t="shared" si="67"/>
        <v>3106.6402499999999</v>
      </c>
      <c r="L70" s="84"/>
      <c r="M70" s="51">
        <v>115</v>
      </c>
      <c r="N70" s="51">
        <v>20</v>
      </c>
      <c r="O70" s="52">
        <f t="shared" si="71"/>
        <v>135</v>
      </c>
      <c r="P70" s="37"/>
      <c r="Q70" s="37"/>
      <c r="R70" s="46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</row>
    <row r="71" spans="1:30" s="182" customFormat="1" ht="30" customHeight="1" x14ac:dyDescent="0.25">
      <c r="A71" s="177" t="s">
        <v>280</v>
      </c>
      <c r="B71" s="153">
        <v>91824</v>
      </c>
      <c r="C71" s="178" t="s">
        <v>202</v>
      </c>
      <c r="D71" s="163">
        <v>11</v>
      </c>
      <c r="E71" s="163" t="s">
        <v>8</v>
      </c>
      <c r="F71" s="156">
        <f t="shared" si="72"/>
        <v>175.38990000000001</v>
      </c>
      <c r="G71" s="156">
        <f t="shared" si="73"/>
        <v>28.85848</v>
      </c>
      <c r="H71" s="156">
        <f t="shared" si="74"/>
        <v>204.24838</v>
      </c>
      <c r="I71" s="156">
        <f t="shared" si="65"/>
        <v>1929.2889</v>
      </c>
      <c r="J71" s="156">
        <f t="shared" si="66"/>
        <v>317.44328000000002</v>
      </c>
      <c r="K71" s="157">
        <f t="shared" si="67"/>
        <v>2246.73218</v>
      </c>
      <c r="L71" s="83"/>
      <c r="M71" s="147">
        <v>141</v>
      </c>
      <c r="N71" s="147">
        <v>23.2</v>
      </c>
      <c r="O71" s="148">
        <f t="shared" si="71"/>
        <v>164.2</v>
      </c>
      <c r="P71" s="179"/>
      <c r="Q71" s="179"/>
      <c r="R71" s="180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</row>
    <row r="72" spans="1:30" s="48" customFormat="1" ht="30" customHeight="1" x14ac:dyDescent="0.25">
      <c r="A72" s="96" t="s">
        <v>281</v>
      </c>
      <c r="B72" s="53" t="s">
        <v>187</v>
      </c>
      <c r="C72" s="45" t="s">
        <v>203</v>
      </c>
      <c r="D72" s="32">
        <v>18.5</v>
      </c>
      <c r="E72" s="32" t="s">
        <v>7</v>
      </c>
      <c r="F72" s="33">
        <f t="shared" si="72"/>
        <v>143.04849999999999</v>
      </c>
      <c r="G72" s="33">
        <f t="shared" si="73"/>
        <v>24.878</v>
      </c>
      <c r="H72" s="33">
        <f t="shared" si="74"/>
        <v>167.9265</v>
      </c>
      <c r="I72" s="33">
        <f t="shared" si="65"/>
        <v>2646.39725</v>
      </c>
      <c r="J72" s="33">
        <f t="shared" si="66"/>
        <v>460.24299999999999</v>
      </c>
      <c r="K72" s="97">
        <f t="shared" si="67"/>
        <v>3106.6402499999999</v>
      </c>
      <c r="L72" s="84"/>
      <c r="M72" s="51">
        <v>115</v>
      </c>
      <c r="N72" s="51">
        <v>20</v>
      </c>
      <c r="O72" s="52">
        <f t="shared" si="71"/>
        <v>135</v>
      </c>
      <c r="P72" s="37"/>
      <c r="Q72" s="37"/>
      <c r="R72" s="46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</row>
    <row r="73" spans="1:30" s="182" customFormat="1" ht="60" customHeight="1" x14ac:dyDescent="0.25">
      <c r="A73" s="177" t="s">
        <v>282</v>
      </c>
      <c r="B73" s="153">
        <v>90843</v>
      </c>
      <c r="C73" s="178" t="s">
        <v>195</v>
      </c>
      <c r="D73" s="163">
        <v>7</v>
      </c>
      <c r="E73" s="163" t="s">
        <v>8</v>
      </c>
      <c r="F73" s="156">
        <f t="shared" ref="F73" si="75">M73*1.2439</f>
        <v>774.94970000000001</v>
      </c>
      <c r="G73" s="156">
        <f t="shared" ref="G73" si="76">N73*1.2439</f>
        <v>174.14600000000002</v>
      </c>
      <c r="H73" s="156">
        <f t="shared" ref="H73" si="77">O73*1.2439</f>
        <v>949.09569999999997</v>
      </c>
      <c r="I73" s="156">
        <f t="shared" si="65"/>
        <v>5424.6478999999999</v>
      </c>
      <c r="J73" s="156">
        <f t="shared" si="66"/>
        <v>1219.0220000000002</v>
      </c>
      <c r="K73" s="157">
        <f t="shared" si="67"/>
        <v>6643.6698999999999</v>
      </c>
      <c r="L73" s="83"/>
      <c r="M73" s="147">
        <v>623</v>
      </c>
      <c r="N73" s="147">
        <v>140</v>
      </c>
      <c r="O73" s="148">
        <f t="shared" si="71"/>
        <v>763</v>
      </c>
      <c r="P73" s="179"/>
      <c r="Q73" s="179"/>
      <c r="R73" s="180"/>
      <c r="S73" s="181"/>
      <c r="T73" s="181"/>
      <c r="U73" s="181"/>
      <c r="V73" s="181"/>
      <c r="W73" s="181"/>
      <c r="X73" s="181"/>
      <c r="Y73" s="181"/>
      <c r="Z73" s="181"/>
      <c r="AA73" s="181"/>
      <c r="AB73" s="181"/>
      <c r="AC73" s="181"/>
      <c r="AD73" s="181"/>
    </row>
    <row r="74" spans="1:30" s="182" customFormat="1" ht="60" customHeight="1" x14ac:dyDescent="0.25">
      <c r="A74" s="177" t="s">
        <v>283</v>
      </c>
      <c r="B74" s="153">
        <v>90843</v>
      </c>
      <c r="C74" s="178" t="s">
        <v>196</v>
      </c>
      <c r="D74" s="163">
        <v>10</v>
      </c>
      <c r="E74" s="163" t="s">
        <v>8</v>
      </c>
      <c r="F74" s="156">
        <f t="shared" ref="F74:F77" si="78">M74*1.2439</f>
        <v>774.94970000000001</v>
      </c>
      <c r="G74" s="156">
        <f t="shared" ref="G74:G77" si="79">N74*1.2439</f>
        <v>174.14600000000002</v>
      </c>
      <c r="H74" s="156">
        <f t="shared" ref="H74:H77" si="80">O74*1.2439</f>
        <v>949.09569999999997</v>
      </c>
      <c r="I74" s="156">
        <f t="shared" si="65"/>
        <v>7749.4970000000003</v>
      </c>
      <c r="J74" s="156">
        <f t="shared" si="66"/>
        <v>1741.46</v>
      </c>
      <c r="K74" s="157">
        <f t="shared" si="67"/>
        <v>9490.9570000000003</v>
      </c>
      <c r="L74" s="83"/>
      <c r="M74" s="147">
        <v>623</v>
      </c>
      <c r="N74" s="147">
        <v>140</v>
      </c>
      <c r="O74" s="148">
        <f t="shared" si="71"/>
        <v>763</v>
      </c>
      <c r="P74" s="179"/>
      <c r="Q74" s="179"/>
      <c r="R74" s="180"/>
      <c r="S74" s="181"/>
      <c r="T74" s="181"/>
      <c r="U74" s="181"/>
      <c r="V74" s="181"/>
      <c r="W74" s="181"/>
      <c r="X74" s="181"/>
      <c r="Y74" s="181"/>
      <c r="Z74" s="181"/>
      <c r="AA74" s="181"/>
      <c r="AB74" s="181"/>
      <c r="AC74" s="181"/>
      <c r="AD74" s="181"/>
    </row>
    <row r="75" spans="1:30" s="182" customFormat="1" ht="60" customHeight="1" x14ac:dyDescent="0.25">
      <c r="A75" s="177" t="s">
        <v>284</v>
      </c>
      <c r="B75" s="153">
        <v>90843</v>
      </c>
      <c r="C75" s="178" t="s">
        <v>198</v>
      </c>
      <c r="D75" s="163">
        <v>2</v>
      </c>
      <c r="E75" s="163" t="s">
        <v>8</v>
      </c>
      <c r="F75" s="156">
        <f t="shared" si="78"/>
        <v>1471.832236</v>
      </c>
      <c r="G75" s="156">
        <f t="shared" si="79"/>
        <v>286.09699999999998</v>
      </c>
      <c r="H75" s="156">
        <f t="shared" si="80"/>
        <v>1757.9292359999999</v>
      </c>
      <c r="I75" s="156">
        <f t="shared" si="65"/>
        <v>2943.6644719999999</v>
      </c>
      <c r="J75" s="156">
        <f t="shared" si="66"/>
        <v>572.19399999999996</v>
      </c>
      <c r="K75" s="157">
        <f t="shared" si="67"/>
        <v>3515.8584719999999</v>
      </c>
      <c r="L75" s="83"/>
      <c r="M75" s="147">
        <v>1183.24</v>
      </c>
      <c r="N75" s="147">
        <v>230</v>
      </c>
      <c r="O75" s="148">
        <f t="shared" si="71"/>
        <v>1413.24</v>
      </c>
      <c r="P75" s="179"/>
      <c r="Q75" s="179"/>
      <c r="R75" s="180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1"/>
      <c r="AD75" s="181"/>
    </row>
    <row r="76" spans="1:30" s="182" customFormat="1" ht="60" customHeight="1" x14ac:dyDescent="0.25">
      <c r="A76" s="177" t="s">
        <v>285</v>
      </c>
      <c r="B76" s="153">
        <v>90843</v>
      </c>
      <c r="C76" s="178" t="s">
        <v>197</v>
      </c>
      <c r="D76" s="163">
        <v>2</v>
      </c>
      <c r="E76" s="163" t="s">
        <v>8</v>
      </c>
      <c r="F76" s="156">
        <f t="shared" si="78"/>
        <v>774.94970000000001</v>
      </c>
      <c r="G76" s="156">
        <f t="shared" si="79"/>
        <v>174.14600000000002</v>
      </c>
      <c r="H76" s="156">
        <f t="shared" si="80"/>
        <v>949.09569999999997</v>
      </c>
      <c r="I76" s="156">
        <f t="shared" si="65"/>
        <v>1549.8994</v>
      </c>
      <c r="J76" s="156">
        <f t="shared" si="66"/>
        <v>348.29200000000003</v>
      </c>
      <c r="K76" s="157">
        <f t="shared" si="67"/>
        <v>1898.1914000000002</v>
      </c>
      <c r="L76" s="83"/>
      <c r="M76" s="147">
        <v>623</v>
      </c>
      <c r="N76" s="147">
        <v>140</v>
      </c>
      <c r="O76" s="148">
        <f t="shared" si="71"/>
        <v>763</v>
      </c>
      <c r="P76" s="179"/>
      <c r="Q76" s="179"/>
      <c r="R76" s="207">
        <f>K88+K49+K43+K36</f>
        <v>53598.245212199996</v>
      </c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</row>
    <row r="77" spans="1:30" s="182" customFormat="1" ht="60" customHeight="1" x14ac:dyDescent="0.25">
      <c r="A77" s="177" t="s">
        <v>286</v>
      </c>
      <c r="B77" s="153">
        <v>90843</v>
      </c>
      <c r="C77" s="178" t="s">
        <v>199</v>
      </c>
      <c r="D77" s="163">
        <v>2</v>
      </c>
      <c r="E77" s="163" t="s">
        <v>8</v>
      </c>
      <c r="F77" s="156">
        <f t="shared" si="78"/>
        <v>1572.2896000000001</v>
      </c>
      <c r="G77" s="156">
        <f t="shared" si="79"/>
        <v>286.09699999999998</v>
      </c>
      <c r="H77" s="156">
        <f t="shared" si="80"/>
        <v>1858.3866</v>
      </c>
      <c r="I77" s="156">
        <f t="shared" si="65"/>
        <v>3144.5792000000001</v>
      </c>
      <c r="J77" s="156">
        <f t="shared" si="66"/>
        <v>572.19399999999996</v>
      </c>
      <c r="K77" s="157">
        <f t="shared" si="67"/>
        <v>3716.7732000000001</v>
      </c>
      <c r="L77" s="83"/>
      <c r="M77" s="147">
        <v>1264</v>
      </c>
      <c r="N77" s="147">
        <v>230</v>
      </c>
      <c r="O77" s="148">
        <f t="shared" si="71"/>
        <v>1494</v>
      </c>
      <c r="P77" s="179"/>
      <c r="Q77" s="179"/>
      <c r="R77" s="180"/>
      <c r="S77" s="181"/>
      <c r="T77" s="181"/>
      <c r="U77" s="181"/>
      <c r="V77" s="181"/>
      <c r="W77" s="181"/>
      <c r="X77" s="181"/>
      <c r="Y77" s="181"/>
      <c r="Z77" s="181"/>
      <c r="AA77" s="181"/>
      <c r="AB77" s="181"/>
      <c r="AC77" s="181"/>
      <c r="AD77" s="181"/>
    </row>
    <row r="78" spans="1:30" ht="15" customHeight="1" x14ac:dyDescent="0.25">
      <c r="A78" s="243" t="s">
        <v>347</v>
      </c>
      <c r="B78" s="244"/>
      <c r="C78" s="244"/>
      <c r="D78" s="244"/>
      <c r="E78" s="244"/>
      <c r="F78" s="244"/>
      <c r="G78" s="244"/>
      <c r="H78" s="244"/>
      <c r="I78" s="29">
        <f>SUM(I68:I68)</f>
        <v>3483.703657</v>
      </c>
      <c r="J78" s="29">
        <f>SUM(J68:J68)</f>
        <v>276.58738450000038</v>
      </c>
      <c r="K78" s="93">
        <f>SUM(K68:K77)</f>
        <v>53062.989003500006</v>
      </c>
      <c r="L78" s="84"/>
      <c r="M78" s="75"/>
      <c r="N78" s="76"/>
      <c r="O78" s="76"/>
      <c r="P78" s="25"/>
      <c r="Q78" s="25"/>
      <c r="R78" s="26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</row>
    <row r="79" spans="1:30" s="23" customFormat="1" ht="15" customHeight="1" x14ac:dyDescent="0.25">
      <c r="A79" s="92" t="s">
        <v>287</v>
      </c>
      <c r="B79" s="35"/>
      <c r="C79" s="236" t="s">
        <v>122</v>
      </c>
      <c r="D79" s="236"/>
      <c r="E79" s="236"/>
      <c r="F79" s="236"/>
      <c r="G79" s="236"/>
      <c r="H79" s="236"/>
      <c r="I79" s="236"/>
      <c r="J79" s="236"/>
      <c r="K79" s="237"/>
      <c r="L79" s="81"/>
      <c r="M79" s="60"/>
      <c r="N79" s="61"/>
      <c r="O79" s="61"/>
      <c r="P79" s="25"/>
      <c r="Q79" s="25"/>
      <c r="R79" s="26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</row>
    <row r="80" spans="1:30" s="5" customFormat="1" ht="30" customHeight="1" x14ac:dyDescent="0.25">
      <c r="A80" s="98" t="s">
        <v>288</v>
      </c>
      <c r="B80" s="53">
        <v>100360</v>
      </c>
      <c r="C80" s="41" t="s">
        <v>125</v>
      </c>
      <c r="D80" s="32">
        <v>8</v>
      </c>
      <c r="E80" s="32" t="s">
        <v>8</v>
      </c>
      <c r="F80" s="33">
        <f t="shared" ref="F80:H83" si="81">M80*1.2439</f>
        <v>817.62790900000005</v>
      </c>
      <c r="G80" s="33">
        <f t="shared" si="81"/>
        <v>25.562145000000001</v>
      </c>
      <c r="H80" s="33">
        <f t="shared" si="81"/>
        <v>843.19005400000003</v>
      </c>
      <c r="I80" s="33">
        <f t="shared" ref="I80:I81" si="82">F80*D80</f>
        <v>6541.0232720000004</v>
      </c>
      <c r="J80" s="33">
        <f t="shared" ref="J80:J81" si="83">G80*D80</f>
        <v>204.49716000000001</v>
      </c>
      <c r="K80" s="97">
        <f t="shared" ref="K80:K81" si="84">J80+I80</f>
        <v>6745.5204320000003</v>
      </c>
      <c r="L80" s="81"/>
      <c r="M80" s="51">
        <f>O80-N80</f>
        <v>657.31000000000006</v>
      </c>
      <c r="N80" s="51">
        <v>20.55</v>
      </c>
      <c r="O80" s="52">
        <v>677.86</v>
      </c>
      <c r="P80" s="25"/>
      <c r="Q80" s="25"/>
      <c r="R80" s="49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</row>
    <row r="81" spans="1:30" s="5" customFormat="1" ht="30" customHeight="1" x14ac:dyDescent="0.25">
      <c r="A81" s="98" t="s">
        <v>289</v>
      </c>
      <c r="B81" s="53">
        <v>92543</v>
      </c>
      <c r="C81" s="41" t="s">
        <v>163</v>
      </c>
      <c r="D81" s="32">
        <v>220</v>
      </c>
      <c r="E81" s="32" t="s">
        <v>29</v>
      </c>
      <c r="F81" s="33">
        <f t="shared" si="81"/>
        <v>14.827287999999999</v>
      </c>
      <c r="G81" s="33">
        <f t="shared" si="81"/>
        <v>3.4456030000000002</v>
      </c>
      <c r="H81" s="33">
        <f t="shared" si="81"/>
        <v>18.272890999999998</v>
      </c>
      <c r="I81" s="33">
        <f t="shared" si="82"/>
        <v>3262.0033599999997</v>
      </c>
      <c r="J81" s="33">
        <f t="shared" si="83"/>
        <v>758.03266000000008</v>
      </c>
      <c r="K81" s="97">
        <f t="shared" si="84"/>
        <v>4020.0360199999996</v>
      </c>
      <c r="L81" s="81"/>
      <c r="M81" s="51">
        <v>11.92</v>
      </c>
      <c r="N81" s="51">
        <v>2.77</v>
      </c>
      <c r="O81" s="52">
        <v>14.69</v>
      </c>
      <c r="P81" s="25"/>
      <c r="Q81" s="25"/>
      <c r="R81" s="49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</row>
    <row r="82" spans="1:30" s="5" customFormat="1" ht="15" customHeight="1" x14ac:dyDescent="0.25">
      <c r="A82" s="98" t="s">
        <v>290</v>
      </c>
      <c r="B82" s="53">
        <v>94231</v>
      </c>
      <c r="C82" s="41" t="s">
        <v>123</v>
      </c>
      <c r="D82" s="32">
        <v>60</v>
      </c>
      <c r="E82" s="32" t="s">
        <v>7</v>
      </c>
      <c r="F82" s="33">
        <f t="shared" ref="F82" si="85">M82*1.2439</f>
        <v>30.59994</v>
      </c>
      <c r="G82" s="33">
        <f t="shared" ref="G82" si="86">N82*1.2439</f>
        <v>5.9582810000000004</v>
      </c>
      <c r="H82" s="33">
        <f t="shared" ref="H82" si="87">O82*1.2439</f>
        <v>36.558221000000003</v>
      </c>
      <c r="I82" s="33">
        <f t="shared" ref="I82" si="88">F82*D82</f>
        <v>1835.9964</v>
      </c>
      <c r="J82" s="33">
        <f t="shared" ref="J82" si="89">G82*D82</f>
        <v>357.49686000000003</v>
      </c>
      <c r="K82" s="97">
        <f t="shared" ref="K82" si="90">J82+I82</f>
        <v>2193.4932600000002</v>
      </c>
      <c r="L82" s="81"/>
      <c r="M82" s="51">
        <v>24.6</v>
      </c>
      <c r="N82" s="51">
        <v>4.79</v>
      </c>
      <c r="O82" s="52">
        <v>29.39</v>
      </c>
      <c r="P82" s="25"/>
      <c r="Q82" s="25"/>
      <c r="R82" s="49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</row>
    <row r="83" spans="1:30" s="5" customFormat="1" ht="15" customHeight="1" x14ac:dyDescent="0.25">
      <c r="A83" s="98" t="s">
        <v>291</v>
      </c>
      <c r="B83" s="53">
        <v>94213</v>
      </c>
      <c r="C83" s="41" t="s">
        <v>124</v>
      </c>
      <c r="D83" s="32">
        <v>220</v>
      </c>
      <c r="E83" s="32" t="s">
        <v>29</v>
      </c>
      <c r="F83" s="33">
        <f t="shared" si="81"/>
        <v>47.206005000000005</v>
      </c>
      <c r="G83" s="33">
        <f t="shared" si="81"/>
        <v>3.2590179999999966</v>
      </c>
      <c r="H83" s="33">
        <f t="shared" si="81"/>
        <v>50.465023000000002</v>
      </c>
      <c r="I83" s="33">
        <f>F83*D83</f>
        <v>10385.321100000001</v>
      </c>
      <c r="J83" s="33">
        <f>G83*D83</f>
        <v>716.98395999999923</v>
      </c>
      <c r="K83" s="97">
        <f>J83+I83</f>
        <v>11102.305060000001</v>
      </c>
      <c r="L83" s="81"/>
      <c r="M83" s="51">
        <v>37.950000000000003</v>
      </c>
      <c r="N83" s="51">
        <f>O83-M83</f>
        <v>2.6199999999999974</v>
      </c>
      <c r="O83" s="52">
        <v>40.57</v>
      </c>
      <c r="P83" s="25"/>
      <c r="Q83" s="25"/>
      <c r="R83" s="49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</row>
    <row r="84" spans="1:30" s="5" customFormat="1" ht="15" customHeight="1" x14ac:dyDescent="0.25">
      <c r="A84" s="243" t="s">
        <v>348</v>
      </c>
      <c r="B84" s="244"/>
      <c r="C84" s="244"/>
      <c r="D84" s="244"/>
      <c r="E84" s="244"/>
      <c r="F84" s="244"/>
      <c r="G84" s="244"/>
      <c r="H84" s="244"/>
      <c r="I84" s="29">
        <f>SUM(I80:I83)</f>
        <v>22024.344132000002</v>
      </c>
      <c r="J84" s="29">
        <f>SUM(J80:J83)</f>
        <v>2037.0106399999995</v>
      </c>
      <c r="K84" s="93">
        <f>SUM(K80:K83)</f>
        <v>24061.354771999999</v>
      </c>
      <c r="L84" s="81"/>
      <c r="M84" s="62"/>
      <c r="N84" s="63"/>
      <c r="O84" s="63"/>
      <c r="P84" s="25"/>
      <c r="Q84" s="25"/>
      <c r="R84" s="26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</row>
    <row r="85" spans="1:30" s="23" customFormat="1" ht="15" customHeight="1" x14ac:dyDescent="0.25">
      <c r="A85" s="92" t="s">
        <v>184</v>
      </c>
      <c r="B85" s="119"/>
      <c r="C85" s="252" t="s">
        <v>366</v>
      </c>
      <c r="D85" s="253"/>
      <c r="E85" s="253"/>
      <c r="F85" s="253"/>
      <c r="G85" s="253"/>
      <c r="H85" s="253"/>
      <c r="I85" s="253"/>
      <c r="J85" s="253"/>
      <c r="K85" s="254"/>
      <c r="L85" s="81"/>
      <c r="M85" s="60"/>
      <c r="N85" s="61"/>
      <c r="O85" s="61"/>
      <c r="P85" s="25"/>
      <c r="Q85" s="25"/>
      <c r="R85" s="26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</row>
    <row r="86" spans="1:30" s="151" customFormat="1" ht="15" customHeight="1" x14ac:dyDescent="0.25">
      <c r="A86" s="142" t="s">
        <v>292</v>
      </c>
      <c r="B86" s="143" t="s">
        <v>40</v>
      </c>
      <c r="C86" s="164" t="s">
        <v>164</v>
      </c>
      <c r="D86" s="144" t="s">
        <v>47</v>
      </c>
      <c r="E86" s="143" t="s">
        <v>8</v>
      </c>
      <c r="F86" s="145">
        <v>434.08</v>
      </c>
      <c r="G86" s="145">
        <v>101.28</v>
      </c>
      <c r="H86" s="145">
        <v>565.36</v>
      </c>
      <c r="I86" s="145">
        <f>D86*F86</f>
        <v>868.16</v>
      </c>
      <c r="J86" s="145">
        <f t="shared" ref="J86:J87" si="91">G86*D86</f>
        <v>202.56</v>
      </c>
      <c r="K86" s="146">
        <f>H86*D86</f>
        <v>1130.72</v>
      </c>
      <c r="L86" s="81"/>
      <c r="M86" s="147"/>
      <c r="N86" s="147"/>
      <c r="O86" s="148"/>
      <c r="P86" s="149"/>
      <c r="Q86" s="149"/>
      <c r="R86" s="8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</row>
    <row r="87" spans="1:30" s="151" customFormat="1" ht="15" customHeight="1" x14ac:dyDescent="0.25">
      <c r="A87" s="142" t="s">
        <v>300</v>
      </c>
      <c r="B87" s="143" t="s">
        <v>41</v>
      </c>
      <c r="C87" s="164" t="s">
        <v>126</v>
      </c>
      <c r="D87" s="144" t="s">
        <v>47</v>
      </c>
      <c r="E87" s="143" t="s">
        <v>8</v>
      </c>
      <c r="F87" s="145">
        <v>160.86000000000001</v>
      </c>
      <c r="G87" s="145">
        <v>48.65</v>
      </c>
      <c r="H87" s="145">
        <v>209.51</v>
      </c>
      <c r="I87" s="145">
        <f>F87*D87</f>
        <v>321.72000000000003</v>
      </c>
      <c r="J87" s="145">
        <f t="shared" si="91"/>
        <v>97.3</v>
      </c>
      <c r="K87" s="146">
        <f>H87*D87</f>
        <v>419.02</v>
      </c>
      <c r="L87" s="81"/>
      <c r="M87" s="147"/>
      <c r="N87" s="147"/>
      <c r="O87" s="148"/>
      <c r="P87" s="149"/>
      <c r="Q87" s="149"/>
      <c r="R87" s="8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</row>
    <row r="88" spans="1:30" s="5" customFormat="1" ht="15" customHeight="1" x14ac:dyDescent="0.25">
      <c r="A88" s="241" t="s">
        <v>349</v>
      </c>
      <c r="B88" s="212"/>
      <c r="C88" s="212"/>
      <c r="D88" s="212"/>
      <c r="E88" s="212"/>
      <c r="F88" s="212"/>
      <c r="G88" s="212"/>
      <c r="H88" s="213"/>
      <c r="I88" s="31">
        <f ca="1">SUM(I86:I133)</f>
        <v>10684.518943999999</v>
      </c>
      <c r="J88" s="31">
        <f ca="1">SUM(J86:J133)</f>
        <v>1652.6510060000001</v>
      </c>
      <c r="K88" s="91">
        <f>SUM(K86:K87)</f>
        <v>1549.74</v>
      </c>
      <c r="L88" s="82"/>
      <c r="M88" s="51"/>
      <c r="N88" s="52"/>
      <c r="O88" s="52"/>
      <c r="P88" s="25"/>
      <c r="Q88" s="25"/>
      <c r="R88" s="26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</row>
    <row r="89" spans="1:30" s="23" customFormat="1" ht="15" customHeight="1" x14ac:dyDescent="0.25">
      <c r="A89" s="92" t="s">
        <v>301</v>
      </c>
      <c r="B89" s="35"/>
      <c r="C89" s="239" t="s">
        <v>129</v>
      </c>
      <c r="D89" s="239"/>
      <c r="E89" s="239"/>
      <c r="F89" s="239"/>
      <c r="G89" s="239"/>
      <c r="H89" s="239"/>
      <c r="I89" s="239"/>
      <c r="J89" s="239"/>
      <c r="K89" s="240"/>
      <c r="L89" s="81"/>
      <c r="M89" s="60"/>
      <c r="N89" s="61"/>
      <c r="O89" s="61"/>
      <c r="P89" s="25"/>
      <c r="Q89" s="25"/>
      <c r="R89" s="26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</row>
    <row r="90" spans="1:30" s="5" customFormat="1" ht="15" customHeight="1" x14ac:dyDescent="0.25">
      <c r="A90" s="89" t="s">
        <v>302</v>
      </c>
      <c r="B90" s="30" t="s">
        <v>144</v>
      </c>
      <c r="C90" s="40" t="s">
        <v>362</v>
      </c>
      <c r="D90" s="24">
        <v>90</v>
      </c>
      <c r="E90" s="28" t="s">
        <v>7</v>
      </c>
      <c r="F90" s="29">
        <f t="shared" ref="F90:H90" si="92">M90*1.2439</f>
        <v>4.7516980000000002</v>
      </c>
      <c r="G90" s="29">
        <f t="shared" si="92"/>
        <v>4.4904789999999997</v>
      </c>
      <c r="H90" s="29">
        <f t="shared" si="92"/>
        <v>9.2421769999999999</v>
      </c>
      <c r="I90" s="29">
        <f>F90*D90</f>
        <v>427.65282000000002</v>
      </c>
      <c r="J90" s="29">
        <f>G90*D90</f>
        <v>404.14310999999998</v>
      </c>
      <c r="K90" s="90">
        <f>J90+I90</f>
        <v>831.79593</v>
      </c>
      <c r="L90" s="82"/>
      <c r="M90" s="51">
        <v>3.82</v>
      </c>
      <c r="N90" s="52">
        <v>3.61</v>
      </c>
      <c r="O90" s="52">
        <v>7.43</v>
      </c>
      <c r="P90" s="25"/>
      <c r="Q90" s="25"/>
      <c r="R90" s="26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</row>
    <row r="91" spans="1:30" s="5" customFormat="1" ht="15" customHeight="1" x14ac:dyDescent="0.25">
      <c r="A91" s="243" t="s">
        <v>350</v>
      </c>
      <c r="B91" s="244"/>
      <c r="C91" s="244"/>
      <c r="D91" s="244"/>
      <c r="E91" s="244"/>
      <c r="F91" s="244"/>
      <c r="G91" s="244"/>
      <c r="H91" s="244"/>
      <c r="I91" s="31">
        <f>SUM(I90:I90)</f>
        <v>427.65282000000002</v>
      </c>
      <c r="J91" s="31">
        <f>SUM(J90:J90)</f>
        <v>404.14310999999998</v>
      </c>
      <c r="K91" s="91">
        <f>SUM(K90)</f>
        <v>831.79593</v>
      </c>
      <c r="L91" s="81"/>
      <c r="M91" s="62"/>
      <c r="N91" s="63"/>
      <c r="O91" s="63"/>
      <c r="P91" s="25"/>
      <c r="Q91" s="25"/>
      <c r="R91" s="26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</row>
    <row r="92" spans="1:30" s="23" customFormat="1" ht="15" customHeight="1" x14ac:dyDescent="0.25">
      <c r="A92" s="92" t="s">
        <v>293</v>
      </c>
      <c r="B92" s="35"/>
      <c r="C92" s="239" t="s">
        <v>130</v>
      </c>
      <c r="D92" s="239"/>
      <c r="E92" s="239"/>
      <c r="F92" s="239"/>
      <c r="G92" s="239"/>
      <c r="H92" s="239"/>
      <c r="I92" s="239"/>
      <c r="J92" s="239"/>
      <c r="K92" s="240"/>
      <c r="L92" s="81"/>
      <c r="M92" s="60"/>
      <c r="N92" s="61"/>
      <c r="O92" s="61"/>
      <c r="P92" s="25"/>
      <c r="Q92" s="25"/>
      <c r="R92" s="26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</row>
    <row r="93" spans="1:30" s="151" customFormat="1" ht="45" customHeight="1" x14ac:dyDescent="0.25">
      <c r="A93" s="142" t="s">
        <v>294</v>
      </c>
      <c r="B93" s="153">
        <v>91794</v>
      </c>
      <c r="C93" s="154" t="s">
        <v>133</v>
      </c>
      <c r="D93" s="152">
        <v>10</v>
      </c>
      <c r="E93" s="143" t="s">
        <v>7</v>
      </c>
      <c r="F93" s="145">
        <f t="shared" ref="F93:H93" si="93">M93*1.2439</f>
        <v>22.763370000000002</v>
      </c>
      <c r="G93" s="145">
        <f t="shared" si="93"/>
        <v>11.593148000000001</v>
      </c>
      <c r="H93" s="145">
        <f t="shared" si="93"/>
        <v>34.356518000000001</v>
      </c>
      <c r="I93" s="145">
        <f t="shared" ref="I93:I100" si="94">F93*D93</f>
        <v>227.63370000000003</v>
      </c>
      <c r="J93" s="145">
        <f t="shared" ref="J93:J100" si="95">G93*D93</f>
        <v>115.93148000000001</v>
      </c>
      <c r="K93" s="146">
        <f t="shared" ref="K93:K100" si="96">J93+I93</f>
        <v>343.56518000000005</v>
      </c>
      <c r="L93" s="81"/>
      <c r="M93" s="147">
        <v>18.3</v>
      </c>
      <c r="N93" s="148">
        <v>9.32</v>
      </c>
      <c r="O93" s="148">
        <v>27.62</v>
      </c>
      <c r="P93" s="149"/>
      <c r="Q93" s="149"/>
      <c r="R93" s="8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</row>
    <row r="94" spans="1:30" s="151" customFormat="1" ht="45" customHeight="1" x14ac:dyDescent="0.25">
      <c r="A94" s="142" t="s">
        <v>295</v>
      </c>
      <c r="B94" s="153">
        <v>91793</v>
      </c>
      <c r="C94" s="154" t="s">
        <v>134</v>
      </c>
      <c r="D94" s="152">
        <v>20</v>
      </c>
      <c r="E94" s="143" t="s">
        <v>7</v>
      </c>
      <c r="F94" s="145">
        <f t="shared" ref="F94:F99" si="97">M94*1.2439</f>
        <v>38.859435999999995</v>
      </c>
      <c r="G94" s="145">
        <f t="shared" ref="G94:G99" si="98">N94*1.2439</f>
        <v>37.864316000000002</v>
      </c>
      <c r="H94" s="145">
        <f t="shared" ref="H94:H99" si="99">O94*1.2439</f>
        <v>76.723752000000005</v>
      </c>
      <c r="I94" s="145">
        <f t="shared" si="94"/>
        <v>777.18871999999988</v>
      </c>
      <c r="J94" s="145">
        <f t="shared" si="95"/>
        <v>757.28632000000005</v>
      </c>
      <c r="K94" s="146">
        <f t="shared" si="96"/>
        <v>1534.4750399999998</v>
      </c>
      <c r="L94" s="81"/>
      <c r="M94" s="147">
        <f>O94-N94</f>
        <v>31.24</v>
      </c>
      <c r="N94" s="148">
        <v>30.44</v>
      </c>
      <c r="O94" s="148">
        <v>61.68</v>
      </c>
      <c r="P94" s="149"/>
      <c r="Q94" s="149"/>
      <c r="R94" s="8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</row>
    <row r="95" spans="1:30" s="151" customFormat="1" ht="30" customHeight="1" x14ac:dyDescent="0.25">
      <c r="A95" s="142" t="s">
        <v>296</v>
      </c>
      <c r="B95" s="153">
        <v>89707</v>
      </c>
      <c r="C95" s="154" t="s">
        <v>135</v>
      </c>
      <c r="D95" s="152">
        <v>4</v>
      </c>
      <c r="E95" s="143" t="s">
        <v>8</v>
      </c>
      <c r="F95" s="145">
        <f t="shared" si="97"/>
        <v>20.200935999999999</v>
      </c>
      <c r="G95" s="145">
        <f t="shared" si="98"/>
        <v>8.3216910000000013</v>
      </c>
      <c r="H95" s="145">
        <f t="shared" si="99"/>
        <v>28.522627</v>
      </c>
      <c r="I95" s="145">
        <f t="shared" si="94"/>
        <v>80.803743999999995</v>
      </c>
      <c r="J95" s="145">
        <f t="shared" si="95"/>
        <v>33.286764000000005</v>
      </c>
      <c r="K95" s="146">
        <f t="shared" si="96"/>
        <v>114.090508</v>
      </c>
      <c r="L95" s="81"/>
      <c r="M95" s="147">
        <v>16.239999999999998</v>
      </c>
      <c r="N95" s="148">
        <v>6.69</v>
      </c>
      <c r="O95" s="148">
        <v>22.93</v>
      </c>
      <c r="P95" s="149"/>
      <c r="Q95" s="149"/>
      <c r="R95" s="8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</row>
    <row r="96" spans="1:30" s="151" customFormat="1" ht="30" customHeight="1" x14ac:dyDescent="0.25">
      <c r="A96" s="142" t="s">
        <v>303</v>
      </c>
      <c r="B96" s="153" t="s">
        <v>132</v>
      </c>
      <c r="C96" s="154" t="s">
        <v>136</v>
      </c>
      <c r="D96" s="152">
        <v>12</v>
      </c>
      <c r="E96" s="143" t="s">
        <v>8</v>
      </c>
      <c r="F96" s="145">
        <f t="shared" si="97"/>
        <v>255.04925599999999</v>
      </c>
      <c r="G96" s="145">
        <f t="shared" si="98"/>
        <v>55.353549999999998</v>
      </c>
      <c r="H96" s="145">
        <f t="shared" si="99"/>
        <v>310.402806</v>
      </c>
      <c r="I96" s="145">
        <f t="shared" si="94"/>
        <v>3060.5910719999997</v>
      </c>
      <c r="J96" s="145">
        <f t="shared" si="95"/>
        <v>664.24260000000004</v>
      </c>
      <c r="K96" s="146">
        <f t="shared" si="96"/>
        <v>3724.8336719999998</v>
      </c>
      <c r="L96" s="81"/>
      <c r="M96" s="147">
        <v>205.04</v>
      </c>
      <c r="N96" s="148">
        <f>O96-M96</f>
        <v>44.5</v>
      </c>
      <c r="O96" s="148">
        <v>249.54</v>
      </c>
      <c r="P96" s="149"/>
      <c r="Q96" s="149"/>
      <c r="R96" s="8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</row>
    <row r="97" spans="1:30" s="151" customFormat="1" ht="45" customHeight="1" x14ac:dyDescent="0.25">
      <c r="A97" s="142" t="s">
        <v>298</v>
      </c>
      <c r="B97" s="153">
        <v>91790</v>
      </c>
      <c r="C97" s="154" t="s">
        <v>137</v>
      </c>
      <c r="D97" s="152">
        <v>20</v>
      </c>
      <c r="E97" s="143" t="s">
        <v>7</v>
      </c>
      <c r="F97" s="145">
        <f t="shared" si="97"/>
        <v>44.805278000000001</v>
      </c>
      <c r="G97" s="145">
        <f t="shared" si="98"/>
        <v>11.792172000000001</v>
      </c>
      <c r="H97" s="145">
        <f t="shared" si="99"/>
        <v>56.597450000000002</v>
      </c>
      <c r="I97" s="145">
        <f t="shared" si="94"/>
        <v>896.10555999999997</v>
      </c>
      <c r="J97" s="145">
        <f t="shared" si="95"/>
        <v>235.84344000000002</v>
      </c>
      <c r="K97" s="146">
        <f t="shared" si="96"/>
        <v>1131.9490000000001</v>
      </c>
      <c r="L97" s="81"/>
      <c r="M97" s="147">
        <v>36.020000000000003</v>
      </c>
      <c r="N97" s="148">
        <v>9.48</v>
      </c>
      <c r="O97" s="148">
        <v>45.5</v>
      </c>
      <c r="P97" s="149"/>
      <c r="Q97" s="149"/>
      <c r="R97" s="8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</row>
    <row r="98" spans="1:30" s="151" customFormat="1" ht="30" customHeight="1" x14ac:dyDescent="0.25">
      <c r="A98" s="142" t="s">
        <v>304</v>
      </c>
      <c r="B98" s="144" t="s">
        <v>138</v>
      </c>
      <c r="C98" s="154" t="s">
        <v>139</v>
      </c>
      <c r="D98" s="152">
        <v>1</v>
      </c>
      <c r="E98" s="143" t="s">
        <v>8</v>
      </c>
      <c r="F98" s="145">
        <f t="shared" si="97"/>
        <v>1580.2256820000002</v>
      </c>
      <c r="G98" s="145">
        <f t="shared" si="98"/>
        <v>425.33916599999981</v>
      </c>
      <c r="H98" s="145">
        <f t="shared" si="99"/>
        <v>2005.564848</v>
      </c>
      <c r="I98" s="145">
        <f t="shared" si="94"/>
        <v>1580.2256820000002</v>
      </c>
      <c r="J98" s="145">
        <f t="shared" si="95"/>
        <v>425.33916599999981</v>
      </c>
      <c r="K98" s="146">
        <f t="shared" si="96"/>
        <v>2005.564848</v>
      </c>
      <c r="L98" s="81"/>
      <c r="M98" s="147">
        <v>1270.3800000000001</v>
      </c>
      <c r="N98" s="148">
        <f>O98-M98</f>
        <v>341.93999999999983</v>
      </c>
      <c r="O98" s="148">
        <v>1612.32</v>
      </c>
      <c r="P98" s="149"/>
      <c r="Q98" s="149"/>
      <c r="R98" s="8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</row>
    <row r="99" spans="1:30" s="151" customFormat="1" ht="30" customHeight="1" x14ac:dyDescent="0.25">
      <c r="A99" s="142" t="s">
        <v>305</v>
      </c>
      <c r="B99" s="144" t="s">
        <v>141</v>
      </c>
      <c r="C99" s="154" t="s">
        <v>140</v>
      </c>
      <c r="D99" s="152">
        <v>1</v>
      </c>
      <c r="E99" s="143" t="s">
        <v>8</v>
      </c>
      <c r="F99" s="145">
        <f t="shared" si="97"/>
        <v>2313.977414</v>
      </c>
      <c r="G99" s="145">
        <f t="shared" si="98"/>
        <v>1610.0170870000002</v>
      </c>
      <c r="H99" s="145">
        <f t="shared" si="99"/>
        <v>3923.9945010000001</v>
      </c>
      <c r="I99" s="145">
        <f t="shared" si="94"/>
        <v>2313.977414</v>
      </c>
      <c r="J99" s="145">
        <f t="shared" si="95"/>
        <v>1610.0170870000002</v>
      </c>
      <c r="K99" s="146">
        <f t="shared" si="96"/>
        <v>3923.9945010000001</v>
      </c>
      <c r="L99" s="81"/>
      <c r="M99" s="147">
        <v>1860.26</v>
      </c>
      <c r="N99" s="148">
        <f>O99-M99</f>
        <v>1294.3300000000002</v>
      </c>
      <c r="O99" s="148">
        <v>3154.59</v>
      </c>
      <c r="P99" s="149"/>
      <c r="Q99" s="149"/>
      <c r="R99" s="8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</row>
    <row r="100" spans="1:30" s="151" customFormat="1" ht="30" customHeight="1" x14ac:dyDescent="0.25">
      <c r="A100" s="142" t="s">
        <v>306</v>
      </c>
      <c r="B100" s="144" t="s">
        <v>143</v>
      </c>
      <c r="C100" s="154" t="s">
        <v>142</v>
      </c>
      <c r="D100" s="152">
        <v>1</v>
      </c>
      <c r="E100" s="143" t="s">
        <v>8</v>
      </c>
      <c r="F100" s="162">
        <f>M100*1.2439</f>
        <v>2290.9403860000002</v>
      </c>
      <c r="G100" s="162">
        <f>N100*1.2439</f>
        <v>1664.0769810000002</v>
      </c>
      <c r="H100" s="145">
        <f>O100*1.2439</f>
        <v>3955.0173670000004</v>
      </c>
      <c r="I100" s="145">
        <f t="shared" si="94"/>
        <v>2290.9403860000002</v>
      </c>
      <c r="J100" s="145">
        <f t="shared" si="95"/>
        <v>1664.0769810000002</v>
      </c>
      <c r="K100" s="146">
        <f t="shared" si="96"/>
        <v>3955.0173670000004</v>
      </c>
      <c r="L100" s="81"/>
      <c r="M100" s="147">
        <v>1841.74</v>
      </c>
      <c r="N100" s="148">
        <f>O100-M100</f>
        <v>1337.7900000000002</v>
      </c>
      <c r="O100" s="148">
        <v>3179.53</v>
      </c>
      <c r="P100" s="149"/>
      <c r="Q100" s="149"/>
      <c r="R100" s="8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</row>
    <row r="101" spans="1:30" s="5" customFormat="1" ht="15" customHeight="1" x14ac:dyDescent="0.25">
      <c r="A101" s="243" t="s">
        <v>351</v>
      </c>
      <c r="B101" s="244"/>
      <c r="C101" s="244"/>
      <c r="D101" s="244"/>
      <c r="E101" s="244"/>
      <c r="F101" s="244"/>
      <c r="G101" s="244"/>
      <c r="H101" s="244"/>
      <c r="I101" s="31">
        <f>SUM(I93:I100)</f>
        <v>11227.466278</v>
      </c>
      <c r="J101" s="31">
        <f>SUM(J93:J100)</f>
        <v>5506.023838000001</v>
      </c>
      <c r="K101" s="91">
        <f>SUM(K93:K100)</f>
        <v>16733.490116000001</v>
      </c>
      <c r="L101" s="81"/>
      <c r="M101" s="62"/>
      <c r="N101" s="63"/>
      <c r="O101" s="63"/>
      <c r="P101" s="25"/>
      <c r="Q101" s="25"/>
      <c r="R101" s="26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</row>
    <row r="102" spans="1:30" s="23" customFormat="1" ht="15" customHeight="1" x14ac:dyDescent="0.25">
      <c r="A102" s="92" t="s">
        <v>299</v>
      </c>
      <c r="B102" s="35"/>
      <c r="C102" s="239" t="s">
        <v>131</v>
      </c>
      <c r="D102" s="239"/>
      <c r="E102" s="239"/>
      <c r="F102" s="239"/>
      <c r="G102" s="239"/>
      <c r="H102" s="239"/>
      <c r="I102" s="239"/>
      <c r="J102" s="239"/>
      <c r="K102" s="240"/>
      <c r="L102" s="81"/>
      <c r="M102" s="60"/>
      <c r="N102" s="61"/>
      <c r="O102" s="61"/>
      <c r="P102" s="25"/>
      <c r="Q102" s="25"/>
      <c r="R102" s="26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</row>
    <row r="103" spans="1:30" s="151" customFormat="1" ht="30" customHeight="1" x14ac:dyDescent="0.25">
      <c r="A103" s="142" t="s">
        <v>307</v>
      </c>
      <c r="B103" s="153">
        <v>93146</v>
      </c>
      <c r="C103" s="154" t="s">
        <v>146</v>
      </c>
      <c r="D103" s="153">
        <v>23</v>
      </c>
      <c r="E103" s="155" t="s">
        <v>8</v>
      </c>
      <c r="F103" s="156">
        <f t="shared" ref="F103:H104" si="100">M103*1.2439</f>
        <v>107.211741</v>
      </c>
      <c r="G103" s="156">
        <f t="shared" si="100"/>
        <v>109.43832199999999</v>
      </c>
      <c r="H103" s="156">
        <f t="shared" si="100"/>
        <v>216.65006299999999</v>
      </c>
      <c r="I103" s="156">
        <f t="shared" ref="I103:I107" si="101">F103*D103</f>
        <v>2465.8700429999999</v>
      </c>
      <c r="J103" s="156">
        <f t="shared" ref="J103:J107" si="102">G103*D103</f>
        <v>2517.0814059999998</v>
      </c>
      <c r="K103" s="157">
        <f t="shared" ref="K103:K107" si="103">J103+I103</f>
        <v>4982.9514490000001</v>
      </c>
      <c r="L103" s="81"/>
      <c r="M103" s="147">
        <v>86.19</v>
      </c>
      <c r="N103" s="148">
        <f>O103-M103</f>
        <v>87.97999999999999</v>
      </c>
      <c r="O103" s="148">
        <v>174.17</v>
      </c>
      <c r="P103" s="149"/>
      <c r="Q103" s="149"/>
      <c r="R103" s="158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</row>
    <row r="104" spans="1:30" s="151" customFormat="1" ht="30" customHeight="1" x14ac:dyDescent="0.25">
      <c r="A104" s="142" t="s">
        <v>308</v>
      </c>
      <c r="B104" s="153">
        <v>91831</v>
      </c>
      <c r="C104" s="154" t="s">
        <v>147</v>
      </c>
      <c r="D104" s="153">
        <v>60</v>
      </c>
      <c r="E104" s="155" t="s">
        <v>7</v>
      </c>
      <c r="F104" s="156">
        <f t="shared" si="100"/>
        <v>3.3087740000000001</v>
      </c>
      <c r="G104" s="156">
        <f t="shared" si="100"/>
        <v>3.6197490000000001</v>
      </c>
      <c r="H104" s="156">
        <f t="shared" si="100"/>
        <v>6.9285230000000002</v>
      </c>
      <c r="I104" s="156">
        <f t="shared" si="101"/>
        <v>198.52644000000001</v>
      </c>
      <c r="J104" s="156">
        <f t="shared" si="102"/>
        <v>217.18494000000001</v>
      </c>
      <c r="K104" s="157">
        <f t="shared" si="103"/>
        <v>415.71138000000002</v>
      </c>
      <c r="L104" s="81"/>
      <c r="M104" s="159">
        <v>2.66</v>
      </c>
      <c r="N104" s="160">
        <v>2.91</v>
      </c>
      <c r="O104" s="160">
        <v>5.57</v>
      </c>
      <c r="P104" s="149"/>
      <c r="Q104" s="149"/>
      <c r="R104" s="158"/>
      <c r="S104" s="150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150"/>
      <c r="AD104" s="150"/>
    </row>
    <row r="105" spans="1:30" s="151" customFormat="1" ht="30" customHeight="1" x14ac:dyDescent="0.25">
      <c r="A105" s="142" t="s">
        <v>309</v>
      </c>
      <c r="B105" s="153">
        <v>91926</v>
      </c>
      <c r="C105" s="154" t="s">
        <v>148</v>
      </c>
      <c r="D105" s="153">
        <v>190</v>
      </c>
      <c r="E105" s="155" t="s">
        <v>7</v>
      </c>
      <c r="F105" s="156">
        <f t="shared" ref="F105:H106" si="104">M105*1.2439</f>
        <v>2.1519469999999998</v>
      </c>
      <c r="G105" s="156">
        <f t="shared" si="104"/>
        <v>1.1070709999999999</v>
      </c>
      <c r="H105" s="156">
        <f t="shared" si="104"/>
        <v>3.2590180000000002</v>
      </c>
      <c r="I105" s="156">
        <f t="shared" si="101"/>
        <v>408.86992999999995</v>
      </c>
      <c r="J105" s="156">
        <f t="shared" si="102"/>
        <v>210.34348999999997</v>
      </c>
      <c r="K105" s="157">
        <f t="shared" si="103"/>
        <v>619.21341999999993</v>
      </c>
      <c r="L105" s="81"/>
      <c r="M105" s="159">
        <v>1.73</v>
      </c>
      <c r="N105" s="160">
        <v>0.89</v>
      </c>
      <c r="O105" s="160">
        <v>2.62</v>
      </c>
      <c r="P105" s="149"/>
      <c r="Q105" s="149"/>
      <c r="R105" s="158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</row>
    <row r="106" spans="1:30" s="151" customFormat="1" ht="45" customHeight="1" x14ac:dyDescent="0.25">
      <c r="A106" s="142" t="s">
        <v>297</v>
      </c>
      <c r="B106" s="153">
        <v>74131</v>
      </c>
      <c r="C106" s="154" t="s">
        <v>149</v>
      </c>
      <c r="D106" s="153">
        <v>1</v>
      </c>
      <c r="E106" s="155" t="s">
        <v>8</v>
      </c>
      <c r="F106" s="156">
        <f t="shared" si="104"/>
        <v>45.439667</v>
      </c>
      <c r="G106" s="156">
        <f t="shared" si="104"/>
        <v>35.82432</v>
      </c>
      <c r="H106" s="156">
        <f t="shared" si="104"/>
        <v>81.263987</v>
      </c>
      <c r="I106" s="156">
        <f t="shared" si="101"/>
        <v>45.439667</v>
      </c>
      <c r="J106" s="156">
        <f t="shared" si="102"/>
        <v>35.82432</v>
      </c>
      <c r="K106" s="157">
        <f t="shared" si="103"/>
        <v>81.263987</v>
      </c>
      <c r="L106" s="81"/>
      <c r="M106" s="159">
        <f>O106-N106</f>
        <v>36.53</v>
      </c>
      <c r="N106" s="160">
        <v>28.8</v>
      </c>
      <c r="O106" s="160">
        <v>65.33</v>
      </c>
      <c r="P106" s="149"/>
      <c r="Q106" s="149"/>
      <c r="R106" s="158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</row>
    <row r="107" spans="1:30" s="151" customFormat="1" ht="15" customHeight="1" x14ac:dyDescent="0.25">
      <c r="A107" s="142" t="s">
        <v>310</v>
      </c>
      <c r="B107" s="153">
        <v>97592</v>
      </c>
      <c r="C107" s="161" t="s">
        <v>150</v>
      </c>
      <c r="D107" s="152">
        <v>23</v>
      </c>
      <c r="E107" s="143" t="s">
        <v>8</v>
      </c>
      <c r="F107" s="145">
        <f t="shared" ref="F107:H107" si="105">M107*1.2439</f>
        <v>94.300059000000005</v>
      </c>
      <c r="G107" s="145">
        <f t="shared" si="105"/>
        <v>18.894840999999996</v>
      </c>
      <c r="H107" s="145">
        <f t="shared" si="105"/>
        <v>113.1949</v>
      </c>
      <c r="I107" s="145">
        <f t="shared" si="101"/>
        <v>2168.9013570000002</v>
      </c>
      <c r="J107" s="145">
        <f t="shared" si="102"/>
        <v>434.58134299999989</v>
      </c>
      <c r="K107" s="146">
        <f t="shared" si="103"/>
        <v>2603.4827</v>
      </c>
      <c r="L107" s="81"/>
      <c r="M107" s="148">
        <v>75.81</v>
      </c>
      <c r="N107" s="147">
        <f>O107-M107</f>
        <v>15.189999999999998</v>
      </c>
      <c r="O107" s="148">
        <v>91</v>
      </c>
      <c r="P107" s="149"/>
      <c r="Q107" s="149"/>
      <c r="R107" s="8"/>
      <c r="S107" s="150"/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</row>
    <row r="108" spans="1:30" s="5" customFormat="1" ht="15" customHeight="1" x14ac:dyDescent="0.25">
      <c r="A108" s="241" t="s">
        <v>352</v>
      </c>
      <c r="B108" s="212"/>
      <c r="C108" s="212"/>
      <c r="D108" s="212"/>
      <c r="E108" s="212"/>
      <c r="F108" s="212"/>
      <c r="G108" s="212"/>
      <c r="H108" s="213"/>
      <c r="I108" s="29">
        <f>SUM(I103:I107)</f>
        <v>5287.6074370000006</v>
      </c>
      <c r="J108" s="29">
        <f>SUM(J103:J107)</f>
        <v>3415.0154989999996</v>
      </c>
      <c r="K108" s="93">
        <f>SUM(K103:K107)</f>
        <v>8702.6229359999998</v>
      </c>
      <c r="L108" s="81"/>
      <c r="M108" s="57"/>
      <c r="N108" s="58"/>
      <c r="O108" s="58"/>
      <c r="P108" s="25"/>
      <c r="Q108" s="25"/>
      <c r="R108" s="26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</row>
    <row r="109" spans="1:30" s="5" customFormat="1" ht="15" customHeight="1" x14ac:dyDescent="0.25">
      <c r="A109" s="92" t="s">
        <v>311</v>
      </c>
      <c r="B109" s="110"/>
      <c r="C109" s="208" t="s">
        <v>183</v>
      </c>
      <c r="D109" s="209"/>
      <c r="E109" s="209"/>
      <c r="F109" s="209"/>
      <c r="G109" s="209"/>
      <c r="H109" s="209"/>
      <c r="I109" s="209"/>
      <c r="J109" s="209"/>
      <c r="K109" s="242"/>
      <c r="L109" s="81"/>
      <c r="M109" s="66"/>
      <c r="N109" s="67"/>
      <c r="O109" s="67"/>
      <c r="P109" s="25"/>
      <c r="Q109" s="25"/>
      <c r="R109" s="26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</row>
    <row r="110" spans="1:30" s="151" customFormat="1" ht="45" customHeight="1" x14ac:dyDescent="0.25">
      <c r="A110" s="184" t="s">
        <v>312</v>
      </c>
      <c r="B110" s="185" t="s">
        <v>187</v>
      </c>
      <c r="C110" s="186" t="s">
        <v>190</v>
      </c>
      <c r="D110" s="163">
        <v>227.5</v>
      </c>
      <c r="E110" s="163" t="s">
        <v>29</v>
      </c>
      <c r="F110" s="145">
        <f t="shared" ref="F110" si="106">M110*1.2439</f>
        <v>30.301403999999998</v>
      </c>
      <c r="G110" s="145">
        <f t="shared" ref="G110" si="107">N110*1.2439</f>
        <v>41.981625000000001</v>
      </c>
      <c r="H110" s="145">
        <f t="shared" ref="H110" si="108">O110*1.2439</f>
        <v>72.283028999999999</v>
      </c>
      <c r="I110" s="145">
        <f>F110*D110</f>
        <v>6893.5694099999992</v>
      </c>
      <c r="J110" s="145">
        <f>G110*D110</f>
        <v>9550.8196874999994</v>
      </c>
      <c r="K110" s="146">
        <f>J110+I110</f>
        <v>16444.389097499999</v>
      </c>
      <c r="L110" s="83"/>
      <c r="M110" s="147">
        <v>24.36</v>
      </c>
      <c r="N110" s="148">
        <v>33.75</v>
      </c>
      <c r="O110" s="148">
        <f>M110+N110</f>
        <v>58.11</v>
      </c>
      <c r="P110" s="149"/>
      <c r="Q110" s="149"/>
      <c r="R110" s="8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</row>
    <row r="111" spans="1:30" s="5" customFormat="1" ht="15" customHeight="1" x14ac:dyDescent="0.25">
      <c r="A111" s="243" t="s">
        <v>354</v>
      </c>
      <c r="B111" s="244"/>
      <c r="C111" s="244"/>
      <c r="D111" s="244"/>
      <c r="E111" s="244"/>
      <c r="F111" s="244"/>
      <c r="G111" s="244"/>
      <c r="H111" s="244"/>
      <c r="I111" s="29"/>
      <c r="J111" s="29"/>
      <c r="K111" s="93">
        <f>SUM(K110)</f>
        <v>16444.389097499999</v>
      </c>
      <c r="L111" s="83"/>
      <c r="M111" s="72"/>
      <c r="N111" s="73"/>
      <c r="O111" s="73"/>
      <c r="P111" s="25"/>
      <c r="Q111" s="25"/>
      <c r="R111" s="26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</row>
    <row r="112" spans="1:30" s="5" customFormat="1" ht="15" customHeight="1" x14ac:dyDescent="0.25">
      <c r="A112" s="92" t="s">
        <v>313</v>
      </c>
      <c r="B112" s="119"/>
      <c r="C112" s="208" t="s">
        <v>204</v>
      </c>
      <c r="D112" s="209"/>
      <c r="E112" s="209"/>
      <c r="F112" s="209"/>
      <c r="G112" s="209"/>
      <c r="H112" s="209"/>
      <c r="I112" s="209"/>
      <c r="J112" s="209"/>
      <c r="K112" s="242"/>
      <c r="L112" s="81"/>
      <c r="M112" s="66"/>
      <c r="N112" s="67"/>
      <c r="O112" s="67"/>
      <c r="P112" s="25"/>
      <c r="Q112" s="25"/>
      <c r="R112" s="26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</row>
    <row r="113" spans="1:30" s="151" customFormat="1" ht="15" customHeight="1" x14ac:dyDescent="0.25">
      <c r="A113" s="142" t="s">
        <v>314</v>
      </c>
      <c r="B113" s="176" t="s">
        <v>206</v>
      </c>
      <c r="C113" s="164" t="s">
        <v>205</v>
      </c>
      <c r="D113" s="152">
        <v>12</v>
      </c>
      <c r="E113" s="152" t="s">
        <v>8</v>
      </c>
      <c r="F113" s="145">
        <f t="shared" ref="F113" si="109">M113*1.2439</f>
        <v>259.9751</v>
      </c>
      <c r="G113" s="145">
        <f t="shared" ref="G113" si="110">N113*1.2439</f>
        <v>16.1707</v>
      </c>
      <c r="H113" s="145">
        <f t="shared" ref="H113" si="111">O113*1.2439</f>
        <v>276.14580000000001</v>
      </c>
      <c r="I113" s="145">
        <f t="shared" ref="I113:I130" si="112">F113*D113</f>
        <v>3119.7012</v>
      </c>
      <c r="J113" s="145">
        <f t="shared" ref="J113:J130" si="113">G113*D113</f>
        <v>194.04840000000002</v>
      </c>
      <c r="K113" s="146">
        <f t="shared" ref="K113:K130" si="114">J113+I113</f>
        <v>3313.7496000000001</v>
      </c>
      <c r="L113" s="81"/>
      <c r="M113" s="147">
        <v>209</v>
      </c>
      <c r="N113" s="147">
        <v>13</v>
      </c>
      <c r="O113" s="148">
        <f t="shared" ref="O113:O130" si="115">N113+M113</f>
        <v>222</v>
      </c>
      <c r="P113" s="149"/>
      <c r="Q113" s="149"/>
      <c r="R113" s="8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</row>
    <row r="114" spans="1:30" s="151" customFormat="1" ht="15" customHeight="1" x14ac:dyDescent="0.25">
      <c r="A114" s="142" t="s">
        <v>315</v>
      </c>
      <c r="B114" s="176" t="s">
        <v>208</v>
      </c>
      <c r="C114" s="164" t="s">
        <v>207</v>
      </c>
      <c r="D114" s="152">
        <v>4</v>
      </c>
      <c r="E114" s="152" t="s">
        <v>8</v>
      </c>
      <c r="F114" s="145">
        <f t="shared" ref="F114" si="116">M114*1.2439</f>
        <v>103.791016</v>
      </c>
      <c r="G114" s="145">
        <f t="shared" ref="G114" si="117">N114*1.2439</f>
        <v>415.363088</v>
      </c>
      <c r="H114" s="145">
        <f t="shared" ref="H114" si="118">O114*1.2439</f>
        <v>519.15410400000007</v>
      </c>
      <c r="I114" s="145">
        <f t="shared" si="112"/>
        <v>415.164064</v>
      </c>
      <c r="J114" s="145">
        <f t="shared" si="113"/>
        <v>1661.452352</v>
      </c>
      <c r="K114" s="146">
        <f t="shared" si="114"/>
        <v>2076.6164159999998</v>
      </c>
      <c r="L114" s="81"/>
      <c r="M114" s="147">
        <v>83.44</v>
      </c>
      <c r="N114" s="147">
        <v>333.92</v>
      </c>
      <c r="O114" s="148">
        <f t="shared" si="115"/>
        <v>417.36</v>
      </c>
      <c r="P114" s="149"/>
      <c r="Q114" s="149"/>
      <c r="R114" s="8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</row>
    <row r="115" spans="1:30" s="151" customFormat="1" ht="15" customHeight="1" x14ac:dyDescent="0.25">
      <c r="A115" s="142" t="s">
        <v>316</v>
      </c>
      <c r="B115" s="176" t="s">
        <v>210</v>
      </c>
      <c r="C115" s="164" t="s">
        <v>209</v>
      </c>
      <c r="D115" s="152">
        <v>4</v>
      </c>
      <c r="E115" s="152" t="s">
        <v>8</v>
      </c>
      <c r="F115" s="145">
        <f t="shared" ref="F115:F126" si="119">M115*1.2439</f>
        <v>447.80399999999997</v>
      </c>
      <c r="G115" s="145">
        <f t="shared" ref="G115:G126" si="120">N115*1.2439</f>
        <v>18.285329999999998</v>
      </c>
      <c r="H115" s="145">
        <f t="shared" ref="H115:H126" si="121">O115*1.2439</f>
        <v>466.08932999999996</v>
      </c>
      <c r="I115" s="145">
        <f t="shared" si="112"/>
        <v>1791.2159999999999</v>
      </c>
      <c r="J115" s="145">
        <f t="shared" si="113"/>
        <v>73.141319999999993</v>
      </c>
      <c r="K115" s="146">
        <f t="shared" si="114"/>
        <v>1864.3573199999998</v>
      </c>
      <c r="L115" s="81"/>
      <c r="M115" s="147">
        <v>360</v>
      </c>
      <c r="N115" s="148">
        <v>14.7</v>
      </c>
      <c r="O115" s="148">
        <f t="shared" si="115"/>
        <v>374.7</v>
      </c>
      <c r="P115" s="149"/>
      <c r="Q115" s="149"/>
      <c r="R115" s="8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</row>
    <row r="116" spans="1:30" s="151" customFormat="1" ht="30" customHeight="1" x14ac:dyDescent="0.25">
      <c r="A116" s="142" t="s">
        <v>317</v>
      </c>
      <c r="B116" s="176" t="s">
        <v>212</v>
      </c>
      <c r="C116" s="164" t="s">
        <v>211</v>
      </c>
      <c r="D116" s="152">
        <v>1</v>
      </c>
      <c r="E116" s="152" t="s">
        <v>8</v>
      </c>
      <c r="F116" s="145">
        <f t="shared" si="119"/>
        <v>813.51059999999995</v>
      </c>
      <c r="G116" s="145">
        <f t="shared" si="120"/>
        <v>18.285329999999998</v>
      </c>
      <c r="H116" s="145">
        <f t="shared" si="121"/>
        <v>831.79593000000011</v>
      </c>
      <c r="I116" s="145">
        <f t="shared" si="112"/>
        <v>813.51059999999995</v>
      </c>
      <c r="J116" s="145">
        <f t="shared" si="113"/>
        <v>18.285329999999998</v>
      </c>
      <c r="K116" s="146">
        <f t="shared" si="114"/>
        <v>831.79593</v>
      </c>
      <c r="L116" s="81"/>
      <c r="M116" s="147">
        <v>654</v>
      </c>
      <c r="N116" s="148">
        <v>14.7</v>
      </c>
      <c r="O116" s="148">
        <f t="shared" si="115"/>
        <v>668.7</v>
      </c>
      <c r="P116" s="149"/>
      <c r="Q116" s="149"/>
      <c r="R116" s="8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</row>
    <row r="117" spans="1:30" s="151" customFormat="1" ht="15" customHeight="1" x14ac:dyDescent="0.25">
      <c r="A117" s="142" t="s">
        <v>318</v>
      </c>
      <c r="B117" s="176" t="s">
        <v>220</v>
      </c>
      <c r="C117" s="164" t="s">
        <v>213</v>
      </c>
      <c r="D117" s="152">
        <v>2</v>
      </c>
      <c r="E117" s="152" t="s">
        <v>8</v>
      </c>
      <c r="F117" s="145">
        <f t="shared" si="119"/>
        <v>684.69231600000012</v>
      </c>
      <c r="G117" s="145">
        <f t="shared" si="120"/>
        <v>17.240454</v>
      </c>
      <c r="H117" s="145">
        <f t="shared" si="121"/>
        <v>701.93277000000012</v>
      </c>
      <c r="I117" s="145">
        <f t="shared" si="112"/>
        <v>1369.3846320000002</v>
      </c>
      <c r="J117" s="145">
        <f t="shared" si="113"/>
        <v>34.480907999999999</v>
      </c>
      <c r="K117" s="146">
        <f t="shared" si="114"/>
        <v>1403.8655400000002</v>
      </c>
      <c r="L117" s="81"/>
      <c r="M117" s="147">
        <v>550.44000000000005</v>
      </c>
      <c r="N117" s="148">
        <v>13.86</v>
      </c>
      <c r="O117" s="148">
        <f t="shared" si="115"/>
        <v>564.30000000000007</v>
      </c>
      <c r="P117" s="149"/>
      <c r="Q117" s="149"/>
      <c r="R117" s="8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</row>
    <row r="118" spans="1:30" s="151" customFormat="1" ht="15" customHeight="1" x14ac:dyDescent="0.25">
      <c r="A118" s="142" t="s">
        <v>319</v>
      </c>
      <c r="B118" s="176" t="s">
        <v>221</v>
      </c>
      <c r="C118" s="164" t="s">
        <v>214</v>
      </c>
      <c r="D118" s="152">
        <v>6</v>
      </c>
      <c r="E118" s="152" t="s">
        <v>8</v>
      </c>
      <c r="F118" s="145">
        <f t="shared" si="119"/>
        <v>698.03936299999998</v>
      </c>
      <c r="G118" s="145">
        <f t="shared" si="120"/>
        <v>17.240454</v>
      </c>
      <c r="H118" s="145">
        <f t="shared" si="121"/>
        <v>715.27981699999998</v>
      </c>
      <c r="I118" s="145">
        <f t="shared" si="112"/>
        <v>4188.2361780000001</v>
      </c>
      <c r="J118" s="145">
        <f t="shared" si="113"/>
        <v>103.442724</v>
      </c>
      <c r="K118" s="146">
        <f t="shared" si="114"/>
        <v>4291.6789019999997</v>
      </c>
      <c r="L118" s="81"/>
      <c r="M118" s="147">
        <v>561.16999999999996</v>
      </c>
      <c r="N118" s="148">
        <v>13.86</v>
      </c>
      <c r="O118" s="148">
        <f t="shared" si="115"/>
        <v>575.03</v>
      </c>
      <c r="P118" s="149"/>
      <c r="Q118" s="149"/>
      <c r="R118" s="8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</row>
    <row r="119" spans="1:30" s="151" customFormat="1" ht="15" customHeight="1" x14ac:dyDescent="0.25">
      <c r="A119" s="142" t="s">
        <v>320</v>
      </c>
      <c r="B119" s="176" t="s">
        <v>222</v>
      </c>
      <c r="C119" s="164" t="s">
        <v>215</v>
      </c>
      <c r="D119" s="152">
        <v>12</v>
      </c>
      <c r="E119" s="152" t="s">
        <v>8</v>
      </c>
      <c r="F119" s="145">
        <f t="shared" si="119"/>
        <v>54.7316</v>
      </c>
      <c r="G119" s="145">
        <f t="shared" si="120"/>
        <v>5.784135</v>
      </c>
      <c r="H119" s="145">
        <f t="shared" si="121"/>
        <v>60.515734999999999</v>
      </c>
      <c r="I119" s="145">
        <f t="shared" si="112"/>
        <v>656.77919999999995</v>
      </c>
      <c r="J119" s="145">
        <f t="shared" si="113"/>
        <v>69.409620000000004</v>
      </c>
      <c r="K119" s="146">
        <f t="shared" si="114"/>
        <v>726.18881999999996</v>
      </c>
      <c r="L119" s="81"/>
      <c r="M119" s="147">
        <v>44</v>
      </c>
      <c r="N119" s="148">
        <v>4.6500000000000004</v>
      </c>
      <c r="O119" s="148">
        <f t="shared" si="115"/>
        <v>48.65</v>
      </c>
      <c r="P119" s="149"/>
      <c r="Q119" s="149"/>
      <c r="R119" s="8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</row>
    <row r="120" spans="1:30" s="151" customFormat="1" ht="15" customHeight="1" x14ac:dyDescent="0.25">
      <c r="A120" s="142" t="s">
        <v>321</v>
      </c>
      <c r="B120" s="176" t="s">
        <v>222</v>
      </c>
      <c r="C120" s="164" t="s">
        <v>223</v>
      </c>
      <c r="D120" s="152">
        <v>12</v>
      </c>
      <c r="E120" s="152" t="s">
        <v>8</v>
      </c>
      <c r="F120" s="145">
        <f t="shared" ref="F120" si="122">M120*1.2439</f>
        <v>54.7316</v>
      </c>
      <c r="G120" s="145">
        <f t="shared" ref="G120" si="123">N120*1.2439</f>
        <v>5.784135</v>
      </c>
      <c r="H120" s="145">
        <f t="shared" ref="H120" si="124">O120*1.2439</f>
        <v>60.515734999999999</v>
      </c>
      <c r="I120" s="145">
        <f t="shared" si="112"/>
        <v>656.77919999999995</v>
      </c>
      <c r="J120" s="145">
        <f t="shared" si="113"/>
        <v>69.409620000000004</v>
      </c>
      <c r="K120" s="146">
        <f t="shared" si="114"/>
        <v>726.18881999999996</v>
      </c>
      <c r="L120" s="81"/>
      <c r="M120" s="147">
        <v>44</v>
      </c>
      <c r="N120" s="148">
        <v>4.6500000000000004</v>
      </c>
      <c r="O120" s="148">
        <f t="shared" si="115"/>
        <v>48.65</v>
      </c>
      <c r="P120" s="149"/>
      <c r="Q120" s="149"/>
      <c r="R120" s="8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</row>
    <row r="121" spans="1:30" s="151" customFormat="1" ht="15" customHeight="1" x14ac:dyDescent="0.25">
      <c r="A121" s="142" t="s">
        <v>322</v>
      </c>
      <c r="B121" s="176" t="s">
        <v>222</v>
      </c>
      <c r="C121" s="164" t="s">
        <v>216</v>
      </c>
      <c r="D121" s="152">
        <v>12</v>
      </c>
      <c r="E121" s="152" t="s">
        <v>8</v>
      </c>
      <c r="F121" s="145">
        <f t="shared" si="119"/>
        <v>54.7316</v>
      </c>
      <c r="G121" s="145">
        <f t="shared" si="120"/>
        <v>5.784135</v>
      </c>
      <c r="H121" s="145">
        <f t="shared" si="121"/>
        <v>60.515734999999999</v>
      </c>
      <c r="I121" s="145">
        <f t="shared" si="112"/>
        <v>656.77919999999995</v>
      </c>
      <c r="J121" s="145">
        <f t="shared" si="113"/>
        <v>69.409620000000004</v>
      </c>
      <c r="K121" s="146">
        <f t="shared" si="114"/>
        <v>726.18881999999996</v>
      </c>
      <c r="L121" s="81"/>
      <c r="M121" s="147">
        <v>44</v>
      </c>
      <c r="N121" s="148">
        <v>4.6500000000000004</v>
      </c>
      <c r="O121" s="148">
        <f t="shared" si="115"/>
        <v>48.65</v>
      </c>
      <c r="P121" s="149"/>
      <c r="Q121" s="149"/>
      <c r="R121" s="8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</row>
    <row r="122" spans="1:30" s="151" customFormat="1" ht="30" customHeight="1" x14ac:dyDescent="0.25">
      <c r="A122" s="142" t="s">
        <v>323</v>
      </c>
      <c r="B122" s="176" t="s">
        <v>224</v>
      </c>
      <c r="C122" s="164" t="s">
        <v>217</v>
      </c>
      <c r="D122" s="152">
        <v>1</v>
      </c>
      <c r="E122" s="152" t="s">
        <v>8</v>
      </c>
      <c r="F122" s="145">
        <f t="shared" si="119"/>
        <v>1706.6307999999999</v>
      </c>
      <c r="G122" s="145">
        <f t="shared" si="120"/>
        <v>16.1707</v>
      </c>
      <c r="H122" s="145">
        <f t="shared" si="121"/>
        <v>1722.8015</v>
      </c>
      <c r="I122" s="145">
        <f t="shared" si="112"/>
        <v>1706.6307999999999</v>
      </c>
      <c r="J122" s="145">
        <f t="shared" si="113"/>
        <v>16.1707</v>
      </c>
      <c r="K122" s="146">
        <f t="shared" si="114"/>
        <v>1722.8014999999998</v>
      </c>
      <c r="L122" s="81"/>
      <c r="M122" s="147">
        <v>1372</v>
      </c>
      <c r="N122" s="148">
        <v>13</v>
      </c>
      <c r="O122" s="148">
        <f t="shared" si="115"/>
        <v>1385</v>
      </c>
      <c r="P122" s="149"/>
      <c r="Q122" s="149"/>
      <c r="R122" s="8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</row>
    <row r="123" spans="1:30" s="151" customFormat="1" ht="15" customHeight="1" x14ac:dyDescent="0.25">
      <c r="A123" s="142" t="s">
        <v>324</v>
      </c>
      <c r="B123" s="176" t="s">
        <v>219</v>
      </c>
      <c r="C123" s="164" t="s">
        <v>218</v>
      </c>
      <c r="D123" s="152">
        <v>1</v>
      </c>
      <c r="E123" s="152" t="s">
        <v>8</v>
      </c>
      <c r="F123" s="145">
        <f t="shared" si="119"/>
        <v>245.04830000000001</v>
      </c>
      <c r="G123" s="145">
        <f t="shared" si="120"/>
        <v>22.3902</v>
      </c>
      <c r="H123" s="145">
        <f t="shared" si="121"/>
        <v>267.43849999999998</v>
      </c>
      <c r="I123" s="145">
        <f t="shared" si="112"/>
        <v>245.04830000000001</v>
      </c>
      <c r="J123" s="145">
        <f t="shared" si="113"/>
        <v>22.3902</v>
      </c>
      <c r="K123" s="146">
        <f t="shared" si="114"/>
        <v>267.43850000000003</v>
      </c>
      <c r="L123" s="81"/>
      <c r="M123" s="147">
        <v>197</v>
      </c>
      <c r="N123" s="148">
        <v>18</v>
      </c>
      <c r="O123" s="148">
        <f t="shared" si="115"/>
        <v>215</v>
      </c>
      <c r="P123" s="149"/>
      <c r="Q123" s="149"/>
      <c r="R123" s="8"/>
      <c r="S123" s="150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</row>
    <row r="124" spans="1:30" s="151" customFormat="1" ht="15" customHeight="1" x14ac:dyDescent="0.25">
      <c r="A124" s="142" t="s">
        <v>325</v>
      </c>
      <c r="B124" s="176" t="s">
        <v>226</v>
      </c>
      <c r="C124" s="164" t="s">
        <v>225</v>
      </c>
      <c r="D124" s="152">
        <v>20</v>
      </c>
      <c r="E124" s="152" t="s">
        <v>29</v>
      </c>
      <c r="F124" s="145">
        <f t="shared" si="119"/>
        <v>1703.210075</v>
      </c>
      <c r="G124" s="145">
        <f t="shared" si="120"/>
        <v>141.45630800000001</v>
      </c>
      <c r="H124" s="145">
        <f t="shared" si="121"/>
        <v>1844.666383</v>
      </c>
      <c r="I124" s="145">
        <f t="shared" si="112"/>
        <v>34064.201499999996</v>
      </c>
      <c r="J124" s="145">
        <f t="shared" si="113"/>
        <v>2829.1261600000003</v>
      </c>
      <c r="K124" s="146">
        <f t="shared" si="114"/>
        <v>36893.327659999995</v>
      </c>
      <c r="L124" s="81"/>
      <c r="M124" s="147">
        <v>1369.25</v>
      </c>
      <c r="N124" s="148">
        <v>113.72</v>
      </c>
      <c r="O124" s="148">
        <f t="shared" si="115"/>
        <v>1482.97</v>
      </c>
      <c r="P124" s="149"/>
      <c r="Q124" s="149"/>
      <c r="R124" s="8"/>
      <c r="S124" s="150"/>
      <c r="T124" s="150"/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/>
    </row>
    <row r="125" spans="1:30" s="151" customFormat="1" ht="15" customHeight="1" x14ac:dyDescent="0.25">
      <c r="A125" s="142" t="s">
        <v>326</v>
      </c>
      <c r="B125" s="176" t="s">
        <v>228</v>
      </c>
      <c r="C125" s="164" t="s">
        <v>227</v>
      </c>
      <c r="D125" s="152">
        <v>1</v>
      </c>
      <c r="E125" s="152" t="s">
        <v>8</v>
      </c>
      <c r="F125" s="145">
        <f t="shared" si="119"/>
        <v>742.60829999999999</v>
      </c>
      <c r="G125" s="145">
        <f t="shared" si="120"/>
        <v>37.901632999999997</v>
      </c>
      <c r="H125" s="145">
        <f t="shared" si="121"/>
        <v>780.50993300000005</v>
      </c>
      <c r="I125" s="145">
        <f t="shared" si="112"/>
        <v>742.60829999999999</v>
      </c>
      <c r="J125" s="145">
        <f t="shared" si="113"/>
        <v>37.901632999999997</v>
      </c>
      <c r="K125" s="146">
        <f t="shared" si="114"/>
        <v>780.50993299999993</v>
      </c>
      <c r="L125" s="81"/>
      <c r="M125" s="147">
        <v>597</v>
      </c>
      <c r="N125" s="148">
        <v>30.47</v>
      </c>
      <c r="O125" s="148">
        <f t="shared" si="115"/>
        <v>627.47</v>
      </c>
      <c r="P125" s="149"/>
      <c r="Q125" s="149"/>
      <c r="R125" s="8"/>
      <c r="S125" s="150"/>
      <c r="T125" s="150"/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</row>
    <row r="126" spans="1:30" s="151" customFormat="1" ht="15" customHeight="1" x14ac:dyDescent="0.25">
      <c r="A126" s="142" t="s">
        <v>327</v>
      </c>
      <c r="B126" s="176" t="s">
        <v>230</v>
      </c>
      <c r="C126" s="164" t="s">
        <v>229</v>
      </c>
      <c r="D126" s="152">
        <v>4</v>
      </c>
      <c r="E126" s="152" t="s">
        <v>8</v>
      </c>
      <c r="F126" s="145">
        <f t="shared" si="119"/>
        <v>215.19470000000001</v>
      </c>
      <c r="G126" s="145">
        <f t="shared" si="120"/>
        <v>10.299491999999999</v>
      </c>
      <c r="H126" s="145">
        <f t="shared" si="121"/>
        <v>225.494192</v>
      </c>
      <c r="I126" s="145">
        <f t="shared" si="112"/>
        <v>860.77880000000005</v>
      </c>
      <c r="J126" s="145">
        <f t="shared" si="113"/>
        <v>41.197967999999996</v>
      </c>
      <c r="K126" s="146">
        <f t="shared" si="114"/>
        <v>901.97676799999999</v>
      </c>
      <c r="L126" s="81"/>
      <c r="M126" s="147">
        <v>173</v>
      </c>
      <c r="N126" s="148">
        <v>8.2799999999999994</v>
      </c>
      <c r="O126" s="148">
        <f t="shared" si="115"/>
        <v>181.28</v>
      </c>
      <c r="P126" s="149"/>
      <c r="Q126" s="149"/>
      <c r="R126" s="8"/>
      <c r="S126" s="195">
        <f>K111+K66+K78</f>
        <v>110232.27849200001</v>
      </c>
      <c r="T126" s="150"/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</row>
    <row r="127" spans="1:30" s="151" customFormat="1" ht="15" customHeight="1" x14ac:dyDescent="0.25">
      <c r="A127" s="142" t="s">
        <v>328</v>
      </c>
      <c r="B127" s="176" t="s">
        <v>232</v>
      </c>
      <c r="C127" s="164" t="s">
        <v>231</v>
      </c>
      <c r="D127" s="152">
        <v>2</v>
      </c>
      <c r="E127" s="152" t="s">
        <v>8</v>
      </c>
      <c r="F127" s="145">
        <f t="shared" ref="F127:F130" si="125">M127*1.2439</f>
        <v>116.92660000000001</v>
      </c>
      <c r="G127" s="145">
        <f t="shared" ref="G127:G130" si="126">N127*1.2439</f>
        <v>12.028513</v>
      </c>
      <c r="H127" s="145">
        <f t="shared" ref="H127:H130" si="127">O127*1.2439</f>
        <v>128.95511300000001</v>
      </c>
      <c r="I127" s="145">
        <f t="shared" si="112"/>
        <v>233.85320000000002</v>
      </c>
      <c r="J127" s="145">
        <f t="shared" si="113"/>
        <v>24.057026</v>
      </c>
      <c r="K127" s="146">
        <f t="shared" si="114"/>
        <v>257.91022600000002</v>
      </c>
      <c r="L127" s="81"/>
      <c r="M127" s="147">
        <v>94</v>
      </c>
      <c r="N127" s="148">
        <v>9.67</v>
      </c>
      <c r="O127" s="148">
        <f t="shared" si="115"/>
        <v>103.67</v>
      </c>
      <c r="P127" s="149"/>
      <c r="Q127" s="149"/>
      <c r="R127" s="8"/>
      <c r="S127" s="150"/>
      <c r="T127" s="150"/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</row>
    <row r="128" spans="1:30" s="151" customFormat="1" ht="15" customHeight="1" x14ac:dyDescent="0.25">
      <c r="A128" s="142" t="s">
        <v>329</v>
      </c>
      <c r="B128" s="176" t="s">
        <v>238</v>
      </c>
      <c r="C128" s="164" t="s">
        <v>233</v>
      </c>
      <c r="D128" s="152">
        <v>2</v>
      </c>
      <c r="E128" s="152" t="s">
        <v>8</v>
      </c>
      <c r="F128" s="145">
        <f t="shared" si="125"/>
        <v>370.68220000000002</v>
      </c>
      <c r="G128" s="145">
        <f t="shared" si="126"/>
        <v>14.615825000000001</v>
      </c>
      <c r="H128" s="145">
        <f t="shared" si="127"/>
        <v>385.298025</v>
      </c>
      <c r="I128" s="145">
        <f t="shared" si="112"/>
        <v>741.36440000000005</v>
      </c>
      <c r="J128" s="145">
        <f t="shared" si="113"/>
        <v>29.231650000000002</v>
      </c>
      <c r="K128" s="146">
        <f t="shared" si="114"/>
        <v>770.5960500000001</v>
      </c>
      <c r="L128" s="81"/>
      <c r="M128" s="147">
        <v>298</v>
      </c>
      <c r="N128" s="148">
        <v>11.75</v>
      </c>
      <c r="O128" s="148">
        <f t="shared" si="115"/>
        <v>309.75</v>
      </c>
      <c r="P128" s="149"/>
      <c r="Q128" s="149"/>
      <c r="R128" s="8"/>
      <c r="S128" s="150"/>
      <c r="T128" s="150"/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</row>
    <row r="129" spans="1:30" s="151" customFormat="1" ht="15" customHeight="1" x14ac:dyDescent="0.25">
      <c r="A129" s="142" t="s">
        <v>330</v>
      </c>
      <c r="B129" s="176" t="s">
        <v>237</v>
      </c>
      <c r="C129" s="164" t="s">
        <v>234</v>
      </c>
      <c r="D129" s="152">
        <v>9</v>
      </c>
      <c r="E129" s="152" t="s">
        <v>8</v>
      </c>
      <c r="F129" s="145">
        <f t="shared" si="125"/>
        <v>133.71924999999999</v>
      </c>
      <c r="G129" s="145">
        <f t="shared" si="126"/>
        <v>1.9778010000000001</v>
      </c>
      <c r="H129" s="145">
        <f t="shared" si="127"/>
        <v>135.69705100000002</v>
      </c>
      <c r="I129" s="145">
        <f t="shared" si="112"/>
        <v>1203.47325</v>
      </c>
      <c r="J129" s="145">
        <f t="shared" si="113"/>
        <v>17.800209000000002</v>
      </c>
      <c r="K129" s="146">
        <f t="shared" si="114"/>
        <v>1221.273459</v>
      </c>
      <c r="L129" s="81"/>
      <c r="M129" s="147">
        <v>107.5</v>
      </c>
      <c r="N129" s="148">
        <v>1.59</v>
      </c>
      <c r="O129" s="148">
        <f t="shared" si="115"/>
        <v>109.09</v>
      </c>
      <c r="P129" s="149"/>
      <c r="Q129" s="149"/>
      <c r="R129" s="8"/>
      <c r="S129" s="150"/>
      <c r="T129" s="150"/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</row>
    <row r="130" spans="1:30" s="151" customFormat="1" ht="15" customHeight="1" x14ac:dyDescent="0.25">
      <c r="A130" s="142" t="s">
        <v>331</v>
      </c>
      <c r="B130" s="176" t="s">
        <v>236</v>
      </c>
      <c r="C130" s="164" t="s">
        <v>235</v>
      </c>
      <c r="D130" s="152">
        <v>12</v>
      </c>
      <c r="E130" s="152" t="s">
        <v>8</v>
      </c>
      <c r="F130" s="145">
        <f t="shared" si="125"/>
        <v>377.58584500000001</v>
      </c>
      <c r="G130" s="145">
        <f t="shared" si="126"/>
        <v>14.615825000000001</v>
      </c>
      <c r="H130" s="145">
        <f t="shared" si="127"/>
        <v>392.20167000000004</v>
      </c>
      <c r="I130" s="145">
        <f t="shared" si="112"/>
        <v>4531.0301399999998</v>
      </c>
      <c r="J130" s="145">
        <f t="shared" si="113"/>
        <v>175.38990000000001</v>
      </c>
      <c r="K130" s="146">
        <f t="shared" si="114"/>
        <v>4706.42004</v>
      </c>
      <c r="L130" s="81"/>
      <c r="M130" s="147">
        <v>303.55</v>
      </c>
      <c r="N130" s="148">
        <v>11.75</v>
      </c>
      <c r="O130" s="148">
        <f t="shared" si="115"/>
        <v>315.3</v>
      </c>
      <c r="P130" s="149"/>
      <c r="Q130" s="149"/>
      <c r="R130" s="8"/>
      <c r="S130" s="150"/>
      <c r="T130" s="150"/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</row>
    <row r="131" spans="1:30" s="6" customFormat="1" ht="15" customHeight="1" x14ac:dyDescent="0.25">
      <c r="A131" s="142" t="s">
        <v>363</v>
      </c>
      <c r="B131" s="144" t="s">
        <v>159</v>
      </c>
      <c r="C131" s="164" t="s">
        <v>160</v>
      </c>
      <c r="D131" s="144" t="s">
        <v>256</v>
      </c>
      <c r="E131" s="143" t="s">
        <v>8</v>
      </c>
      <c r="F131" s="145">
        <f t="shared" ref="F131:F133" si="128">M131*1.2439</f>
        <v>116.91416099999999</v>
      </c>
      <c r="G131" s="145">
        <f t="shared" ref="G131:G133" si="129">N131*1.2439</f>
        <v>10.423882000000011</v>
      </c>
      <c r="H131" s="145">
        <f t="shared" ref="H131:H133" si="130">O131*1.2439</f>
        <v>127.33804300000001</v>
      </c>
      <c r="I131" s="145">
        <f t="shared" ref="I131:I133" si="131">F131*D131</f>
        <v>584.57080499999995</v>
      </c>
      <c r="J131" s="145">
        <f t="shared" ref="J131:J133" si="132">G131*D131</f>
        <v>52.119410000000059</v>
      </c>
      <c r="K131" s="146">
        <f t="shared" ref="K131:K133" si="133">J131+I131</f>
        <v>636.69021499999997</v>
      </c>
      <c r="L131" s="81"/>
      <c r="M131" s="147">
        <v>93.99</v>
      </c>
      <c r="N131" s="147">
        <f>O131-M131</f>
        <v>8.3800000000000097</v>
      </c>
      <c r="O131" s="148">
        <v>102.37</v>
      </c>
      <c r="P131" s="149"/>
      <c r="Q131" s="149"/>
      <c r="R131" s="8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</row>
    <row r="132" spans="1:30" s="6" customFormat="1" ht="30" customHeight="1" x14ac:dyDescent="0.25">
      <c r="A132" s="142" t="s">
        <v>364</v>
      </c>
      <c r="B132" s="183">
        <v>86932</v>
      </c>
      <c r="C132" s="164" t="s">
        <v>127</v>
      </c>
      <c r="D132" s="152">
        <v>5</v>
      </c>
      <c r="E132" s="143" t="s">
        <v>8</v>
      </c>
      <c r="F132" s="145">
        <f t="shared" ref="F132" si="134">M132*1.2439</f>
        <v>416.12186700000007</v>
      </c>
      <c r="G132" s="145">
        <f t="shared" ref="G132" si="135">N132*1.2439</f>
        <v>21.693616000000002</v>
      </c>
      <c r="H132" s="145">
        <f t="shared" ref="H132" si="136">O132*1.2439</f>
        <v>437.81548300000003</v>
      </c>
      <c r="I132" s="145">
        <f t="shared" ref="I132" si="137">F132*D132</f>
        <v>2080.6093350000001</v>
      </c>
      <c r="J132" s="145">
        <f t="shared" ref="J132" si="138">G132*D132</f>
        <v>108.46808000000001</v>
      </c>
      <c r="K132" s="146">
        <f t="shared" ref="K132" si="139">J132+I132</f>
        <v>2189.0774150000002</v>
      </c>
      <c r="L132" s="81"/>
      <c r="M132" s="147">
        <f>O132-N132</f>
        <v>334.53000000000003</v>
      </c>
      <c r="N132" s="147">
        <v>17.440000000000001</v>
      </c>
      <c r="O132" s="148">
        <v>351.97</v>
      </c>
      <c r="P132" s="149"/>
      <c r="Q132" s="149"/>
      <c r="R132" s="8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</row>
    <row r="133" spans="1:30" s="6" customFormat="1" ht="30" customHeight="1" x14ac:dyDescent="0.25">
      <c r="A133" s="142" t="s">
        <v>365</v>
      </c>
      <c r="B133" s="183" t="s">
        <v>42</v>
      </c>
      <c r="C133" s="164" t="s">
        <v>128</v>
      </c>
      <c r="D133" s="152">
        <v>12</v>
      </c>
      <c r="E133" s="143" t="s">
        <v>8</v>
      </c>
      <c r="F133" s="145">
        <f t="shared" si="128"/>
        <v>569.12156699999991</v>
      </c>
      <c r="G133" s="145">
        <f t="shared" si="129"/>
        <v>99.350293000000008</v>
      </c>
      <c r="H133" s="145">
        <f t="shared" si="130"/>
        <v>668.47185999999999</v>
      </c>
      <c r="I133" s="145">
        <f t="shared" si="131"/>
        <v>6829.458803999999</v>
      </c>
      <c r="J133" s="145">
        <f t="shared" si="132"/>
        <v>1192.203516</v>
      </c>
      <c r="K133" s="146">
        <f t="shared" si="133"/>
        <v>8021.6623199999995</v>
      </c>
      <c r="L133" s="81"/>
      <c r="M133" s="147">
        <v>457.53</v>
      </c>
      <c r="N133" s="147">
        <f>O133-M133</f>
        <v>79.87</v>
      </c>
      <c r="O133" s="148">
        <v>537.4</v>
      </c>
      <c r="P133" s="149"/>
      <c r="Q133" s="149"/>
      <c r="R133" s="8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</row>
    <row r="134" spans="1:30" s="151" customFormat="1" ht="15" customHeight="1" x14ac:dyDescent="0.25">
      <c r="A134" s="234" t="s">
        <v>353</v>
      </c>
      <c r="B134" s="235"/>
      <c r="C134" s="235"/>
      <c r="D134" s="235"/>
      <c r="E134" s="235"/>
      <c r="F134" s="235"/>
      <c r="G134" s="235"/>
      <c r="H134" s="235"/>
      <c r="I134" s="145">
        <f>SUM(I110:I114)</f>
        <v>10428.434674</v>
      </c>
      <c r="J134" s="145">
        <f>SUM(J110:J114)</f>
        <v>11406.320439499999</v>
      </c>
      <c r="K134" s="187">
        <f>SUM(K113:K133)</f>
        <v>74330.314253999997</v>
      </c>
      <c r="L134" s="81"/>
      <c r="M134" s="147"/>
      <c r="N134" s="148"/>
      <c r="O134" s="148"/>
      <c r="P134" s="149"/>
      <c r="Q134" s="149"/>
      <c r="R134" s="8"/>
      <c r="S134" s="150"/>
      <c r="T134" s="150"/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</row>
    <row r="135" spans="1:30" s="23" customFormat="1" x14ac:dyDescent="0.25">
      <c r="A135" s="92" t="s">
        <v>332</v>
      </c>
      <c r="B135" s="119"/>
      <c r="C135" s="208" t="s">
        <v>185</v>
      </c>
      <c r="D135" s="209"/>
      <c r="E135" s="209"/>
      <c r="F135" s="209"/>
      <c r="G135" s="209"/>
      <c r="H135" s="209"/>
      <c r="I135" s="209"/>
      <c r="J135" s="209"/>
      <c r="K135" s="242"/>
      <c r="L135" s="81"/>
      <c r="M135" s="66"/>
      <c r="N135" s="67"/>
      <c r="O135" s="67"/>
      <c r="P135" s="25"/>
      <c r="Q135" s="25"/>
      <c r="R135" s="26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</row>
    <row r="136" spans="1:30" s="151" customFormat="1" ht="15" customHeight="1" x14ac:dyDescent="0.25">
      <c r="A136" s="142" t="s">
        <v>333</v>
      </c>
      <c r="B136" s="144" t="s">
        <v>187</v>
      </c>
      <c r="C136" s="161" t="s">
        <v>186</v>
      </c>
      <c r="D136" s="152">
        <v>1</v>
      </c>
      <c r="E136" s="152" t="s">
        <v>8</v>
      </c>
      <c r="F136" s="145">
        <f t="shared" ref="F136:H136" si="140">M136*1.2439</f>
        <v>2557.4584</v>
      </c>
      <c r="G136" s="145">
        <f t="shared" si="140"/>
        <v>594.58420000000001</v>
      </c>
      <c r="H136" s="145">
        <f t="shared" si="140"/>
        <v>3152.0426000000002</v>
      </c>
      <c r="I136" s="145">
        <f t="shared" ref="I136" si="141">F136*D136</f>
        <v>2557.4584</v>
      </c>
      <c r="J136" s="145">
        <f t="shared" ref="J136" si="142">G136*D136</f>
        <v>594.58420000000001</v>
      </c>
      <c r="K136" s="146">
        <f t="shared" ref="K136" si="143">J136+I136</f>
        <v>3152.0425999999998</v>
      </c>
      <c r="L136" s="81"/>
      <c r="M136" s="147">
        <v>2056</v>
      </c>
      <c r="N136" s="148">
        <v>478</v>
      </c>
      <c r="O136" s="148">
        <f>N136+M136</f>
        <v>2534</v>
      </c>
      <c r="P136" s="149"/>
      <c r="Q136" s="149"/>
      <c r="R136" s="8"/>
      <c r="S136" s="150"/>
      <c r="T136" s="150"/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/>
    </row>
    <row r="137" spans="1:30" s="151" customFormat="1" ht="15" customHeight="1" x14ac:dyDescent="0.25">
      <c r="A137" s="144" t="s">
        <v>370</v>
      </c>
      <c r="B137" s="144" t="s">
        <v>187</v>
      </c>
      <c r="C137" s="199" t="s">
        <v>367</v>
      </c>
      <c r="D137" s="152">
        <v>10</v>
      </c>
      <c r="E137" s="152" t="s">
        <v>7</v>
      </c>
      <c r="F137" s="145">
        <f t="shared" ref="F137" si="144">M137*1.2439</f>
        <v>107.211741</v>
      </c>
      <c r="G137" s="145">
        <f t="shared" ref="G137" si="145">N137*1.2439</f>
        <v>109.43832199999999</v>
      </c>
      <c r="H137" s="145">
        <f t="shared" ref="H137" si="146">O137*1.2439</f>
        <v>216.65006299999999</v>
      </c>
      <c r="I137" s="145">
        <f t="shared" ref="I137" si="147">F137*D137</f>
        <v>1072.1174100000001</v>
      </c>
      <c r="J137" s="145">
        <f t="shared" ref="J137" si="148">G137*D137</f>
        <v>1094.3832199999999</v>
      </c>
      <c r="K137" s="146">
        <f t="shared" ref="K137" si="149">J137+I137</f>
        <v>2166.50063</v>
      </c>
      <c r="L137" s="81"/>
      <c r="M137" s="147">
        <v>86.19</v>
      </c>
      <c r="N137" s="148">
        <f>O137-M137</f>
        <v>87.97999999999999</v>
      </c>
      <c r="O137" s="148">
        <v>174.17</v>
      </c>
      <c r="P137" s="149"/>
      <c r="Q137" s="149"/>
      <c r="R137" s="8"/>
      <c r="S137" s="150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</row>
    <row r="138" spans="1:30" s="151" customFormat="1" ht="15" customHeight="1" x14ac:dyDescent="0.25">
      <c r="A138" s="144" t="s">
        <v>369</v>
      </c>
      <c r="B138" s="144" t="s">
        <v>187</v>
      </c>
      <c r="C138" s="199" t="s">
        <v>368</v>
      </c>
      <c r="D138" s="152">
        <v>4</v>
      </c>
      <c r="E138" s="152" t="s">
        <v>8</v>
      </c>
      <c r="F138" s="145">
        <f t="shared" ref="F138" si="150">M138*1.2439</f>
        <v>2557.4584</v>
      </c>
      <c r="G138" s="145">
        <f t="shared" ref="G138" si="151">N138*1.2439</f>
        <v>594.58420000000001</v>
      </c>
      <c r="H138" s="145">
        <f t="shared" ref="H138" si="152">O138*1.2439</f>
        <v>3152.0426000000002</v>
      </c>
      <c r="I138" s="145">
        <f t="shared" ref="I138" si="153">F138*D138</f>
        <v>10229.8336</v>
      </c>
      <c r="J138" s="145">
        <f t="shared" ref="J138" si="154">G138*D138</f>
        <v>2378.3368</v>
      </c>
      <c r="K138" s="146">
        <f t="shared" ref="K138" si="155">J138+I138</f>
        <v>12608.170399999999</v>
      </c>
      <c r="L138" s="81"/>
      <c r="M138" s="147">
        <v>2056</v>
      </c>
      <c r="N138" s="148">
        <v>478</v>
      </c>
      <c r="O138" s="148">
        <f>N138+M138</f>
        <v>2534</v>
      </c>
      <c r="P138" s="149"/>
      <c r="Q138" s="149"/>
      <c r="R138" s="8"/>
      <c r="S138" s="150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</row>
    <row r="139" spans="1:30" s="5" customFormat="1" ht="15" customHeight="1" x14ac:dyDescent="0.25">
      <c r="A139" s="241" t="s">
        <v>355</v>
      </c>
      <c r="B139" s="212"/>
      <c r="C139" s="212"/>
      <c r="D139" s="212"/>
      <c r="E139" s="212"/>
      <c r="F139" s="212"/>
      <c r="G139" s="212"/>
      <c r="H139" s="213"/>
      <c r="I139" s="29">
        <f>SUM(I136:I138)</f>
        <v>13859.40941</v>
      </c>
      <c r="J139" s="29">
        <f>SUM(J136:J138)</f>
        <v>4067.30422</v>
      </c>
      <c r="K139" s="93">
        <f>SUM(K136:K138)</f>
        <v>17926.713629999998</v>
      </c>
      <c r="L139" s="81"/>
      <c r="M139" s="70"/>
      <c r="N139" s="71"/>
      <c r="O139" s="71"/>
      <c r="P139" s="25"/>
      <c r="Q139" s="25"/>
      <c r="R139" s="26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</row>
    <row r="140" spans="1:30" s="5" customFormat="1" ht="15" customHeight="1" x14ac:dyDescent="0.25">
      <c r="A140" s="202">
        <v>18</v>
      </c>
      <c r="B140" s="200"/>
      <c r="C140" s="208" t="s">
        <v>372</v>
      </c>
      <c r="D140" s="209"/>
      <c r="E140" s="209"/>
      <c r="F140" s="209"/>
      <c r="G140" s="209"/>
      <c r="H140" s="209"/>
      <c r="I140" s="209"/>
      <c r="J140" s="209"/>
      <c r="K140" s="210"/>
      <c r="L140" s="81"/>
      <c r="M140" s="70"/>
      <c r="N140" s="71"/>
      <c r="O140" s="71"/>
      <c r="P140" s="25"/>
      <c r="Q140" s="25"/>
      <c r="R140" s="197">
        <f>K134+K147+K88</f>
        <v>76823.726550000007</v>
      </c>
      <c r="S140" s="192"/>
      <c r="T140" s="192"/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</row>
    <row r="141" spans="1:30" s="5" customFormat="1" ht="15" customHeight="1" x14ac:dyDescent="0.25">
      <c r="A141" s="28" t="s">
        <v>334</v>
      </c>
      <c r="B141" s="205">
        <v>90778</v>
      </c>
      <c r="C141" s="203" t="s">
        <v>376</v>
      </c>
      <c r="D141" s="28">
        <v>80</v>
      </c>
      <c r="E141" s="28" t="s">
        <v>49</v>
      </c>
      <c r="F141" s="145">
        <f t="shared" ref="F141" si="156">M141*1.2439</f>
        <v>7.276815</v>
      </c>
      <c r="G141" s="145">
        <f t="shared" ref="G141" si="157">N141*1.2439</f>
        <v>170.70039699999998</v>
      </c>
      <c r="H141" s="145">
        <f t="shared" ref="H141" si="158">O141*1.2439</f>
        <v>177.97721200000001</v>
      </c>
      <c r="I141" s="145">
        <f t="shared" ref="I141" si="159">F141*D141</f>
        <v>582.14520000000005</v>
      </c>
      <c r="J141" s="145">
        <f t="shared" ref="J141" si="160">G141*D141</f>
        <v>13656.031759999998</v>
      </c>
      <c r="K141" s="146">
        <f t="shared" ref="K141" si="161">J141+I141</f>
        <v>14238.176959999999</v>
      </c>
      <c r="L141" s="204"/>
      <c r="M141" s="159">
        <v>5.85</v>
      </c>
      <c r="N141" s="160">
        <v>137.22999999999999</v>
      </c>
      <c r="O141" s="160">
        <v>143.08000000000001</v>
      </c>
      <c r="P141" s="25"/>
      <c r="Q141" s="25"/>
      <c r="R141" s="26"/>
      <c r="S141" s="192"/>
      <c r="T141" s="192"/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</row>
    <row r="142" spans="1:30" s="5" customFormat="1" ht="15" customHeight="1" x14ac:dyDescent="0.25">
      <c r="A142" s="28" t="s">
        <v>335</v>
      </c>
      <c r="B142" s="205">
        <v>90778</v>
      </c>
      <c r="C142" s="203" t="s">
        <v>377</v>
      </c>
      <c r="D142" s="28">
        <v>40</v>
      </c>
      <c r="E142" s="28" t="s">
        <v>49</v>
      </c>
      <c r="F142" s="145">
        <f t="shared" ref="F142" si="162">M142*1.2439</f>
        <v>7.276815</v>
      </c>
      <c r="G142" s="145">
        <f t="shared" ref="G142" si="163">N142*1.2439</f>
        <v>170.70039699999998</v>
      </c>
      <c r="H142" s="145">
        <f t="shared" ref="H142" si="164">O142*1.2439</f>
        <v>177.97721200000001</v>
      </c>
      <c r="I142" s="145">
        <f t="shared" ref="I142" si="165">F142*D142</f>
        <v>291.07260000000002</v>
      </c>
      <c r="J142" s="145">
        <f t="shared" ref="J142" si="166">G142*D142</f>
        <v>6828.015879999999</v>
      </c>
      <c r="K142" s="146">
        <f t="shared" ref="K142" si="167">J142+I142</f>
        <v>7119.0884799999994</v>
      </c>
      <c r="L142" s="204"/>
      <c r="M142" s="159">
        <v>5.85</v>
      </c>
      <c r="N142" s="160">
        <v>137.22999999999999</v>
      </c>
      <c r="O142" s="160">
        <v>143.08000000000001</v>
      </c>
      <c r="P142" s="25"/>
      <c r="Q142" s="25"/>
      <c r="R142" s="26"/>
      <c r="S142" s="192"/>
      <c r="T142" s="192"/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</row>
    <row r="143" spans="1:30" s="5" customFormat="1" ht="15" customHeight="1" x14ac:dyDescent="0.25">
      <c r="A143" s="211" t="s">
        <v>356</v>
      </c>
      <c r="B143" s="212"/>
      <c r="C143" s="212"/>
      <c r="D143" s="212"/>
      <c r="E143" s="212"/>
      <c r="F143" s="212"/>
      <c r="G143" s="212"/>
      <c r="H143" s="213"/>
      <c r="I143" s="29">
        <f>SUM(I141:I142)</f>
        <v>873.21780000000012</v>
      </c>
      <c r="J143" s="29">
        <f>SUM(J141:J142)</f>
        <v>20484.047639999997</v>
      </c>
      <c r="K143" s="201">
        <f>SUM(K141:K142)</f>
        <v>21357.265439999999</v>
      </c>
      <c r="L143" s="81"/>
      <c r="M143" s="159"/>
      <c r="N143" s="160"/>
      <c r="O143" s="160"/>
      <c r="P143" s="25"/>
      <c r="Q143" s="25"/>
      <c r="R143" s="26"/>
      <c r="S143" s="192"/>
      <c r="T143" s="192"/>
      <c r="U143" s="192"/>
      <c r="V143" s="192"/>
      <c r="W143" s="192"/>
      <c r="X143" s="192"/>
      <c r="Y143" s="192"/>
      <c r="Z143" s="192"/>
      <c r="AA143" s="192"/>
      <c r="AB143" s="192"/>
      <c r="AC143" s="192"/>
      <c r="AD143" s="192"/>
    </row>
    <row r="144" spans="1:30" s="23" customFormat="1" ht="15" customHeight="1" x14ac:dyDescent="0.25">
      <c r="A144" s="92" t="s">
        <v>371</v>
      </c>
      <c r="B144" s="119"/>
      <c r="C144" s="208" t="s">
        <v>145</v>
      </c>
      <c r="D144" s="209"/>
      <c r="E144" s="209"/>
      <c r="F144" s="209"/>
      <c r="G144" s="209"/>
      <c r="H144" s="209"/>
      <c r="I144" s="209"/>
      <c r="J144" s="209"/>
      <c r="K144" s="242"/>
      <c r="L144" s="81"/>
      <c r="M144" s="66"/>
      <c r="N144" s="67"/>
      <c r="O144" s="67"/>
      <c r="P144" s="25"/>
      <c r="Q144" s="25"/>
      <c r="R144" s="26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</row>
    <row r="145" spans="1:30" s="151" customFormat="1" ht="15" customHeight="1" x14ac:dyDescent="0.25">
      <c r="A145" s="142" t="s">
        <v>374</v>
      </c>
      <c r="B145" s="188">
        <v>9537</v>
      </c>
      <c r="C145" s="189" t="s">
        <v>151</v>
      </c>
      <c r="D145" s="190">
        <v>220</v>
      </c>
      <c r="E145" s="190" t="s">
        <v>29</v>
      </c>
      <c r="F145" s="145">
        <f t="shared" ref="F145:H146" si="168">M145*1.2439</f>
        <v>1.6295090000000001</v>
      </c>
      <c r="G145" s="145">
        <f t="shared" si="168"/>
        <v>1.6295090000000001</v>
      </c>
      <c r="H145" s="145">
        <f t="shared" si="168"/>
        <v>3.2590180000000002</v>
      </c>
      <c r="I145" s="145">
        <f>F145*D145</f>
        <v>358.49198000000001</v>
      </c>
      <c r="J145" s="145">
        <f>G145*D145</f>
        <v>358.49198000000001</v>
      </c>
      <c r="K145" s="146">
        <f>J145+I145</f>
        <v>716.98396000000002</v>
      </c>
      <c r="L145" s="81"/>
      <c r="M145" s="159">
        <v>1.31</v>
      </c>
      <c r="N145" s="159">
        <v>1.31</v>
      </c>
      <c r="O145" s="160">
        <v>2.62</v>
      </c>
      <c r="P145" s="149"/>
      <c r="Q145" s="149"/>
      <c r="R145" s="8"/>
      <c r="S145" s="150"/>
      <c r="T145" s="150"/>
      <c r="U145" s="150"/>
      <c r="V145" s="150"/>
      <c r="W145" s="150"/>
      <c r="X145" s="150"/>
      <c r="Y145" s="150"/>
      <c r="Z145" s="150"/>
      <c r="AA145" s="150"/>
      <c r="AB145" s="150"/>
      <c r="AC145" s="150"/>
      <c r="AD145" s="150"/>
    </row>
    <row r="146" spans="1:30" s="151" customFormat="1" ht="15" customHeight="1" x14ac:dyDescent="0.25">
      <c r="A146" s="142" t="s">
        <v>375</v>
      </c>
      <c r="B146" s="188">
        <v>5811</v>
      </c>
      <c r="C146" s="189" t="s">
        <v>170</v>
      </c>
      <c r="D146" s="190">
        <v>8</v>
      </c>
      <c r="E146" s="190" t="s">
        <v>49</v>
      </c>
      <c r="F146" s="145">
        <f t="shared" si="168"/>
        <v>14.168021000000001</v>
      </c>
      <c r="G146" s="145">
        <f t="shared" si="168"/>
        <v>14.168021000000001</v>
      </c>
      <c r="H146" s="145">
        <f t="shared" si="168"/>
        <v>28.336042000000003</v>
      </c>
      <c r="I146" s="145">
        <f>F146*D146</f>
        <v>113.34416800000001</v>
      </c>
      <c r="J146" s="145">
        <f>G146*D146</f>
        <v>113.34416800000001</v>
      </c>
      <c r="K146" s="146">
        <f>J146+I146</f>
        <v>226.68833600000002</v>
      </c>
      <c r="L146" s="81"/>
      <c r="M146" s="159">
        <v>11.39</v>
      </c>
      <c r="N146" s="159">
        <v>11.39</v>
      </c>
      <c r="O146" s="160">
        <v>22.78</v>
      </c>
      <c r="P146" s="149"/>
      <c r="Q146" s="149"/>
      <c r="R146" s="8"/>
      <c r="S146" s="150"/>
      <c r="T146" s="150"/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</row>
    <row r="147" spans="1:30" s="5" customFormat="1" ht="15" customHeight="1" x14ac:dyDescent="0.25">
      <c r="A147" s="241" t="s">
        <v>373</v>
      </c>
      <c r="B147" s="212"/>
      <c r="C147" s="212"/>
      <c r="D147" s="212"/>
      <c r="E147" s="212"/>
      <c r="F147" s="212"/>
      <c r="G147" s="212"/>
      <c r="H147" s="213"/>
      <c r="I147" s="29">
        <f>SUM(I145:I146)</f>
        <v>471.83614800000004</v>
      </c>
      <c r="J147" s="29">
        <f>SUM(J145:J146)</f>
        <v>471.83614800000004</v>
      </c>
      <c r="K147" s="93">
        <f>SUM(K145:K146)</f>
        <v>943.67229600000007</v>
      </c>
      <c r="L147" s="81"/>
      <c r="M147" s="70"/>
      <c r="N147" s="71"/>
      <c r="O147" s="71"/>
      <c r="P147" s="25"/>
      <c r="Q147" s="25"/>
      <c r="R147" s="26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</row>
    <row r="148" spans="1:30" s="34" customFormat="1" ht="30" customHeight="1" thickBot="1" x14ac:dyDescent="0.3">
      <c r="A148" s="250" t="s">
        <v>173</v>
      </c>
      <c r="B148" s="251"/>
      <c r="C148" s="251"/>
      <c r="D148" s="251"/>
      <c r="E148" s="251"/>
      <c r="F148" s="251"/>
      <c r="G148" s="251"/>
      <c r="H148" s="251"/>
      <c r="I148" s="247">
        <f>K147+K143+K139+K134+K111+K108+K101+K91+K88+K84+K78+K66+K60+K49+K43+K36+K30+K24+K11</f>
        <v>500521.70915026998</v>
      </c>
      <c r="J148" s="248"/>
      <c r="K148" s="249"/>
      <c r="L148" s="81"/>
      <c r="M148" s="68"/>
      <c r="N148" s="69"/>
      <c r="O148" s="69"/>
      <c r="P148" s="25"/>
      <c r="Q148" s="25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 ht="15" customHeight="1" x14ac:dyDescent="0.25">
      <c r="A149" s="120"/>
      <c r="B149" s="120"/>
      <c r="C149" s="19"/>
      <c r="D149" s="17"/>
      <c r="E149" s="17"/>
      <c r="F149" s="18"/>
      <c r="G149" s="18"/>
      <c r="H149" s="18"/>
      <c r="I149" s="18"/>
      <c r="J149" s="18"/>
      <c r="K149" s="18"/>
      <c r="L149" s="88"/>
      <c r="M149" s="16"/>
      <c r="N149" s="16"/>
      <c r="O149" s="16"/>
    </row>
    <row r="150" spans="1:30" ht="15" customHeight="1" x14ac:dyDescent="0.25">
      <c r="A150" s="120"/>
      <c r="B150" s="245" t="s">
        <v>169</v>
      </c>
      <c r="C150" s="246"/>
      <c r="D150" s="114"/>
      <c r="E150" s="114"/>
      <c r="F150" s="18"/>
      <c r="G150" s="18"/>
      <c r="H150" s="18"/>
      <c r="I150" s="18"/>
      <c r="J150" s="18"/>
      <c r="K150" s="18"/>
      <c r="L150" s="85"/>
      <c r="M150" s="16"/>
      <c r="N150" s="16"/>
      <c r="O150" s="16"/>
    </row>
    <row r="151" spans="1:30" ht="15" customHeight="1" x14ac:dyDescent="0.25">
      <c r="A151" s="120"/>
      <c r="B151" s="87" t="s">
        <v>11</v>
      </c>
      <c r="C151" s="124" t="s">
        <v>167</v>
      </c>
      <c r="D151" s="17"/>
      <c r="E151" s="114"/>
      <c r="F151" s="18"/>
      <c r="G151" s="17"/>
      <c r="H151" s="18"/>
      <c r="I151" s="18"/>
      <c r="J151" s="17"/>
      <c r="K151" s="18"/>
      <c r="L151" s="85"/>
      <c r="M151" s="16"/>
      <c r="N151" s="16"/>
      <c r="O151" s="16"/>
    </row>
    <row r="152" spans="1:30" ht="15" customHeight="1" x14ac:dyDescent="0.25">
      <c r="A152" s="120"/>
      <c r="B152" s="87" t="s">
        <v>13</v>
      </c>
      <c r="C152" s="77">
        <v>1.1266</v>
      </c>
      <c r="D152" s="17"/>
      <c r="E152" s="17"/>
      <c r="F152" s="18"/>
      <c r="G152" s="18"/>
      <c r="H152" s="18"/>
      <c r="I152" s="18"/>
      <c r="J152" s="18"/>
      <c r="K152" s="18"/>
      <c r="L152" s="85"/>
      <c r="M152" s="16"/>
      <c r="N152" s="16"/>
      <c r="O152" s="16"/>
    </row>
    <row r="153" spans="1:30" ht="15" customHeight="1" x14ac:dyDescent="0.25">
      <c r="A153" s="120"/>
      <c r="B153" s="87" t="s">
        <v>14</v>
      </c>
      <c r="C153" s="77">
        <v>0.24390000000000001</v>
      </c>
      <c r="D153" s="114"/>
      <c r="E153" s="114"/>
      <c r="F153" s="18"/>
      <c r="G153" s="18"/>
      <c r="H153" s="18"/>
      <c r="I153" s="18"/>
      <c r="J153" s="18"/>
      <c r="K153" s="18"/>
      <c r="L153" s="85"/>
      <c r="M153" s="16"/>
      <c r="N153" s="16"/>
      <c r="O153" s="16"/>
    </row>
    <row r="154" spans="1:30" ht="15" customHeight="1" x14ac:dyDescent="0.25">
      <c r="A154" s="120"/>
      <c r="B154" s="87"/>
      <c r="C154" s="77"/>
      <c r="D154" s="114"/>
      <c r="E154" s="114"/>
      <c r="F154" s="18"/>
      <c r="G154" s="18"/>
      <c r="H154" s="18"/>
      <c r="I154" s="18"/>
      <c r="J154" s="18"/>
      <c r="K154" s="18"/>
      <c r="L154" s="85"/>
      <c r="M154" s="16"/>
      <c r="N154" s="16"/>
      <c r="O154" s="16"/>
    </row>
    <row r="155" spans="1:30" ht="15" customHeight="1" x14ac:dyDescent="0.25">
      <c r="A155" s="120"/>
      <c r="B155" s="87"/>
      <c r="C155" s="77"/>
      <c r="D155" s="114"/>
      <c r="E155" s="114"/>
      <c r="F155" s="18"/>
      <c r="G155" s="18"/>
      <c r="H155" s="18"/>
      <c r="I155" s="18"/>
      <c r="J155" s="18"/>
      <c r="K155" s="18"/>
      <c r="L155" s="85"/>
      <c r="M155" s="16"/>
      <c r="N155" s="16"/>
      <c r="O155" s="16"/>
    </row>
    <row r="156" spans="1:30" ht="15" customHeight="1" x14ac:dyDescent="0.25">
      <c r="A156" s="120"/>
      <c r="B156" s="87"/>
      <c r="C156" s="77"/>
      <c r="D156" s="114"/>
      <c r="E156" s="114"/>
      <c r="F156" s="18"/>
      <c r="G156" s="18"/>
      <c r="H156" s="18"/>
      <c r="I156" s="18"/>
      <c r="J156" s="18"/>
      <c r="K156" s="18"/>
      <c r="L156" s="85"/>
      <c r="M156" s="16"/>
      <c r="N156" s="16"/>
      <c r="O156" s="16"/>
    </row>
    <row r="157" spans="1:30" ht="15" customHeight="1" x14ac:dyDescent="0.25">
      <c r="A157" s="120"/>
      <c r="B157" s="115"/>
      <c r="C157" s="86"/>
      <c r="D157" s="114"/>
      <c r="E157" s="114"/>
      <c r="F157" s="18"/>
      <c r="G157" s="18"/>
      <c r="H157" s="18"/>
      <c r="I157" s="18"/>
      <c r="J157" s="18"/>
      <c r="K157" s="18"/>
      <c r="L157" s="6"/>
      <c r="M157" s="16"/>
      <c r="N157" s="16"/>
      <c r="O157" s="16"/>
    </row>
    <row r="158" spans="1:30" ht="15" customHeight="1" x14ac:dyDescent="0.25">
      <c r="A158" s="120"/>
      <c r="B158" s="120"/>
      <c r="C158" s="17" t="s">
        <v>178</v>
      </c>
      <c r="D158" s="17"/>
      <c r="E158" s="17"/>
      <c r="F158" s="18"/>
      <c r="G158" s="18"/>
      <c r="H158" s="18"/>
      <c r="I158" s="271"/>
      <c r="J158" s="271"/>
      <c r="K158" s="18"/>
      <c r="L158" s="6"/>
      <c r="M158" s="16"/>
      <c r="N158" s="16"/>
      <c r="O158" s="16"/>
    </row>
    <row r="159" spans="1:30" ht="15" customHeight="1" x14ac:dyDescent="0.25">
      <c r="A159" s="120"/>
      <c r="B159" s="120"/>
      <c r="C159" s="17"/>
      <c r="D159" s="21"/>
      <c r="E159" s="21"/>
      <c r="F159" s="17"/>
      <c r="H159" s="17"/>
      <c r="I159" s="17"/>
      <c r="J159" s="17"/>
      <c r="K159" s="18"/>
      <c r="L159" s="6"/>
      <c r="M159" s="16"/>
      <c r="N159" s="16"/>
      <c r="O159" s="16"/>
    </row>
    <row r="160" spans="1:30" ht="15" customHeight="1" x14ac:dyDescent="0.25">
      <c r="A160" s="120"/>
      <c r="B160" s="121"/>
      <c r="C160" s="112" t="s">
        <v>177</v>
      </c>
      <c r="D160" s="112"/>
      <c r="E160" s="112"/>
      <c r="F160" s="112"/>
      <c r="G160" s="112"/>
      <c r="H160" s="18"/>
      <c r="I160" s="18"/>
      <c r="J160" s="18"/>
      <c r="K160" s="18"/>
      <c r="L160" s="6"/>
      <c r="M160" s="16"/>
      <c r="N160" s="16"/>
      <c r="O160" s="16"/>
    </row>
    <row r="161" spans="1:15" ht="15" customHeight="1" x14ac:dyDescent="0.25">
      <c r="A161" s="120"/>
      <c r="B161" s="120"/>
      <c r="C161" s="113" t="s">
        <v>168</v>
      </c>
      <c r="D161" s="113"/>
      <c r="E161" s="113"/>
      <c r="F161" s="113"/>
      <c r="G161" s="113"/>
      <c r="H161" s="18"/>
      <c r="I161" s="18"/>
      <c r="J161" s="18"/>
      <c r="K161" s="18"/>
      <c r="L161" s="6"/>
      <c r="M161" s="16"/>
      <c r="N161" s="16"/>
      <c r="O161" s="16"/>
    </row>
    <row r="162" spans="1:15" ht="15" customHeight="1" x14ac:dyDescent="0.25">
      <c r="A162" s="120"/>
      <c r="B162" s="238"/>
      <c r="C162" s="238"/>
      <c r="D162" s="238"/>
      <c r="E162" s="238"/>
      <c r="F162" s="238"/>
      <c r="G162" s="238"/>
      <c r="H162" s="18"/>
      <c r="I162" s="18"/>
      <c r="J162" s="18"/>
      <c r="K162" s="18"/>
      <c r="L162" s="6"/>
      <c r="M162" s="16"/>
      <c r="N162" s="16"/>
      <c r="O162" s="16"/>
    </row>
    <row r="163" spans="1:15" ht="15" customHeight="1" x14ac:dyDescent="0.25">
      <c r="A163" s="120"/>
      <c r="B163" s="120"/>
      <c r="C163" s="19"/>
      <c r="D163" s="17"/>
      <c r="E163" s="17"/>
      <c r="F163" s="18"/>
      <c r="G163" s="18"/>
      <c r="H163" s="18"/>
      <c r="I163" s="18"/>
      <c r="J163" s="18"/>
      <c r="K163" s="18"/>
      <c r="L163" s="6"/>
      <c r="M163" s="16"/>
      <c r="N163" s="16"/>
      <c r="O163" s="16"/>
    </row>
    <row r="164" spans="1:15" ht="15" hidden="1" customHeight="1" x14ac:dyDescent="0.25">
      <c r="A164" s="122"/>
      <c r="B164" s="122"/>
      <c r="C164" s="116"/>
      <c r="D164" s="21"/>
      <c r="E164" s="21"/>
      <c r="F164" s="22"/>
      <c r="G164" s="22"/>
      <c r="H164" s="22"/>
      <c r="I164" s="22"/>
      <c r="J164" s="22"/>
      <c r="K164" s="22"/>
      <c r="L164" s="6"/>
      <c r="M164" s="16"/>
      <c r="N164" s="16"/>
      <c r="O164" s="16"/>
    </row>
    <row r="165" spans="1:15" ht="15" hidden="1" customHeight="1" x14ac:dyDescent="0.25">
      <c r="A165" s="122"/>
      <c r="B165" s="122"/>
      <c r="C165" s="116"/>
      <c r="D165" s="21"/>
      <c r="E165" s="21"/>
      <c r="F165" s="22"/>
      <c r="G165" s="22"/>
      <c r="H165" s="22"/>
      <c r="I165" s="22"/>
      <c r="J165" s="22"/>
      <c r="K165" s="22">
        <f>K147+K143+K139+K134+K111+K108+K101+K91+K88+K84+K78+K66+K60+K49+K43+K36+K30+K24+K11</f>
        <v>500521.70915026998</v>
      </c>
      <c r="L165" s="6"/>
      <c r="M165" s="16"/>
      <c r="N165" s="16"/>
      <c r="O165" s="16"/>
    </row>
    <row r="166" spans="1:15" ht="15" hidden="1" customHeight="1" x14ac:dyDescent="0.25">
      <c r="A166" s="122"/>
      <c r="B166" s="122"/>
      <c r="C166" s="116"/>
      <c r="D166" s="21"/>
      <c r="E166" s="21"/>
      <c r="F166" s="22"/>
      <c r="G166" s="22"/>
      <c r="H166" s="22"/>
      <c r="I166" s="22"/>
      <c r="J166" s="22"/>
      <c r="K166" s="22"/>
      <c r="L166" s="6"/>
      <c r="M166" s="16"/>
      <c r="N166" s="16"/>
      <c r="O166" s="16"/>
    </row>
    <row r="167" spans="1:15" ht="15" hidden="1" customHeight="1" x14ac:dyDescent="0.25">
      <c r="A167" s="122"/>
      <c r="B167" s="122"/>
      <c r="C167" s="116"/>
      <c r="D167" s="21"/>
      <c r="E167" s="21"/>
      <c r="F167" s="22"/>
      <c r="G167" s="22"/>
      <c r="H167" s="22"/>
      <c r="I167" s="22"/>
      <c r="J167" s="22"/>
      <c r="K167" s="22"/>
      <c r="L167" s="6"/>
      <c r="M167" s="16"/>
      <c r="N167" s="16"/>
      <c r="O167" s="16"/>
    </row>
    <row r="168" spans="1:15" ht="15" hidden="1" customHeight="1" x14ac:dyDescent="0.25">
      <c r="A168" s="122"/>
      <c r="B168" s="122"/>
      <c r="C168" s="116"/>
      <c r="D168" s="21"/>
      <c r="E168" s="21"/>
      <c r="F168" s="22"/>
      <c r="G168" s="22"/>
      <c r="H168" s="22"/>
      <c r="I168" s="22"/>
      <c r="J168" s="22"/>
      <c r="K168" s="22"/>
      <c r="M168" s="16"/>
      <c r="N168" s="16"/>
      <c r="O168" s="16"/>
    </row>
    <row r="169" spans="1:15" ht="15" hidden="1" customHeight="1" x14ac:dyDescent="0.25">
      <c r="A169" s="122"/>
      <c r="B169" s="122"/>
      <c r="C169" s="116"/>
      <c r="D169" s="21"/>
      <c r="E169" s="21"/>
      <c r="F169" s="22"/>
      <c r="G169" s="257"/>
      <c r="H169" s="257"/>
      <c r="I169" s="22"/>
      <c r="J169" s="22"/>
      <c r="K169" s="22"/>
      <c r="M169" s="16"/>
      <c r="N169" s="16"/>
      <c r="O169" s="16"/>
    </row>
    <row r="170" spans="1:15" ht="15" customHeight="1" x14ac:dyDescent="0.25">
      <c r="A170" s="122"/>
      <c r="B170" s="122"/>
      <c r="C170" s="116"/>
      <c r="D170" s="21"/>
      <c r="E170" s="21"/>
      <c r="F170" s="22"/>
      <c r="G170" s="256"/>
      <c r="H170" s="256"/>
      <c r="I170" s="256"/>
      <c r="J170" s="22"/>
      <c r="K170" s="22"/>
      <c r="M170" s="16"/>
      <c r="N170" s="16"/>
      <c r="O170" s="16"/>
    </row>
    <row r="171" spans="1:15" ht="15" customHeight="1" x14ac:dyDescent="0.25">
      <c r="A171" s="122"/>
      <c r="B171" s="122"/>
      <c r="C171" s="116"/>
      <c r="D171" s="21"/>
      <c r="E171" s="21"/>
      <c r="F171" s="22"/>
      <c r="G171" s="22"/>
      <c r="H171" s="22"/>
      <c r="I171" s="22"/>
      <c r="J171" s="22"/>
      <c r="K171" s="22"/>
      <c r="M171" s="16"/>
      <c r="N171" s="16"/>
      <c r="O171" s="16"/>
    </row>
    <row r="172" spans="1:15" ht="15" customHeight="1" x14ac:dyDescent="0.25">
      <c r="A172" s="122"/>
      <c r="B172" s="122"/>
      <c r="C172" s="116"/>
      <c r="D172" s="21"/>
      <c r="E172" s="21"/>
      <c r="F172" s="22"/>
      <c r="G172" s="22"/>
      <c r="H172" s="22"/>
      <c r="I172" s="22"/>
      <c r="J172" s="22"/>
      <c r="K172" s="22"/>
      <c r="M172" s="16"/>
      <c r="N172" s="16"/>
      <c r="O172" s="16"/>
    </row>
    <row r="173" spans="1:15" ht="15" customHeight="1" x14ac:dyDescent="0.25">
      <c r="A173" s="122"/>
      <c r="B173" s="122"/>
      <c r="C173" s="116"/>
      <c r="D173" s="21"/>
      <c r="E173" s="21"/>
      <c r="F173" s="22"/>
      <c r="G173" s="22"/>
      <c r="H173" s="22"/>
      <c r="I173" s="22"/>
      <c r="J173" s="22"/>
      <c r="K173" s="22"/>
      <c r="M173" s="16"/>
      <c r="N173" s="16"/>
      <c r="O173" s="16"/>
    </row>
    <row r="174" spans="1:15" ht="15" customHeight="1" x14ac:dyDescent="0.25">
      <c r="A174" s="122"/>
      <c r="B174" s="122"/>
      <c r="C174" s="116"/>
      <c r="D174" s="21"/>
      <c r="E174" s="21"/>
      <c r="F174" s="22"/>
      <c r="G174" s="22"/>
      <c r="H174" s="22"/>
      <c r="I174" s="22"/>
      <c r="J174" s="22"/>
      <c r="K174" s="22"/>
      <c r="M174" s="16"/>
      <c r="N174" s="16"/>
      <c r="O174" s="16"/>
    </row>
    <row r="175" spans="1:15" ht="15" customHeight="1" x14ac:dyDescent="0.25">
      <c r="A175" s="122"/>
      <c r="B175" s="122"/>
      <c r="C175" s="116"/>
      <c r="D175" s="21"/>
      <c r="E175" s="21"/>
      <c r="F175" s="22"/>
      <c r="G175" s="22"/>
      <c r="H175" s="22"/>
      <c r="I175" s="22"/>
      <c r="J175" s="22"/>
      <c r="K175" s="22"/>
      <c r="M175" s="16"/>
      <c r="N175" s="16"/>
      <c r="O175" s="16"/>
    </row>
    <row r="176" spans="1:15" ht="15" customHeight="1" x14ac:dyDescent="0.25">
      <c r="A176" s="122"/>
      <c r="B176" s="122"/>
      <c r="C176" s="116"/>
      <c r="D176" s="21"/>
      <c r="E176" s="21"/>
      <c r="F176" s="22"/>
      <c r="G176" s="22"/>
      <c r="H176" s="22"/>
      <c r="I176" s="22"/>
      <c r="J176" s="22"/>
      <c r="K176" s="22"/>
      <c r="M176" s="16"/>
      <c r="N176" s="16"/>
      <c r="O176" s="16"/>
    </row>
    <row r="177" spans="1:15" ht="15" customHeight="1" x14ac:dyDescent="0.25">
      <c r="A177" s="122"/>
      <c r="B177" s="122"/>
      <c r="C177" s="116"/>
      <c r="D177" s="21"/>
      <c r="E177" s="21"/>
      <c r="F177" s="22"/>
      <c r="G177" s="22"/>
      <c r="H177" s="22"/>
      <c r="I177" s="22"/>
      <c r="J177" s="22"/>
      <c r="K177" s="22"/>
      <c r="M177" s="16"/>
      <c r="N177" s="16"/>
      <c r="O177" s="16"/>
    </row>
    <row r="178" spans="1:15" ht="15" customHeight="1" x14ac:dyDescent="0.25">
      <c r="A178" s="122"/>
      <c r="B178" s="122"/>
      <c r="C178" s="116"/>
      <c r="D178" s="21"/>
      <c r="E178" s="21"/>
      <c r="F178" s="22"/>
      <c r="G178" s="22"/>
      <c r="H178" s="22"/>
      <c r="I178" s="22"/>
      <c r="J178" s="22"/>
      <c r="K178" s="22"/>
    </row>
    <row r="179" spans="1:15" ht="15" customHeight="1" x14ac:dyDescent="0.25">
      <c r="A179" s="122"/>
      <c r="B179" s="122"/>
      <c r="C179" s="116"/>
      <c r="D179" s="21"/>
      <c r="E179" s="21"/>
      <c r="F179" s="22"/>
      <c r="G179" s="22"/>
      <c r="H179" s="22"/>
      <c r="I179" s="22"/>
      <c r="J179" s="22"/>
      <c r="K179" s="22"/>
    </row>
    <row r="180" spans="1:15" ht="15" customHeight="1" x14ac:dyDescent="0.25"/>
    <row r="181" spans="1:15" ht="15" customHeight="1" x14ac:dyDescent="0.25"/>
    <row r="182" spans="1:15" ht="15" customHeight="1" x14ac:dyDescent="0.25"/>
    <row r="183" spans="1:15" ht="15" customHeight="1" x14ac:dyDescent="0.25"/>
    <row r="184" spans="1:15" ht="15" customHeight="1" x14ac:dyDescent="0.25"/>
    <row r="185" spans="1:15" ht="15" customHeight="1" x14ac:dyDescent="0.25"/>
    <row r="186" spans="1:15" ht="15" customHeight="1" x14ac:dyDescent="0.25"/>
    <row r="187" spans="1:15" ht="15" customHeight="1" x14ac:dyDescent="0.25"/>
    <row r="188" spans="1:15" ht="15" customHeight="1" x14ac:dyDescent="0.25"/>
    <row r="189" spans="1:15" ht="15" customHeight="1" x14ac:dyDescent="0.25"/>
    <row r="190" spans="1:15" ht="15" customHeight="1" x14ac:dyDescent="0.25"/>
    <row r="191" spans="1:15" ht="15" customHeight="1" x14ac:dyDescent="0.25"/>
    <row r="192" spans="1:15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</sheetData>
  <mergeCells count="59">
    <mergeCell ref="T31:V31"/>
    <mergeCell ref="G170:I170"/>
    <mergeCell ref="C12:K12"/>
    <mergeCell ref="G169:H169"/>
    <mergeCell ref="M4:O6"/>
    <mergeCell ref="A11:H11"/>
    <mergeCell ref="A4:K4"/>
    <mergeCell ref="C8:K8"/>
    <mergeCell ref="I158:J158"/>
    <mergeCell ref="A24:H24"/>
    <mergeCell ref="A30:H30"/>
    <mergeCell ref="C31:K31"/>
    <mergeCell ref="C25:K25"/>
    <mergeCell ref="C135:K135"/>
    <mergeCell ref="C67:K67"/>
    <mergeCell ref="A78:H78"/>
    <mergeCell ref="C37:K37"/>
    <mergeCell ref="C44:K44"/>
    <mergeCell ref="A84:H84"/>
    <mergeCell ref="C85:K85"/>
    <mergeCell ref="C61:K61"/>
    <mergeCell ref="A66:H66"/>
    <mergeCell ref="A60:H60"/>
    <mergeCell ref="A49:H49"/>
    <mergeCell ref="A43:H43"/>
    <mergeCell ref="C50:K50"/>
    <mergeCell ref="A88:H88"/>
    <mergeCell ref="B162:G162"/>
    <mergeCell ref="C89:K89"/>
    <mergeCell ref="C92:K92"/>
    <mergeCell ref="A139:H139"/>
    <mergeCell ref="C144:K144"/>
    <mergeCell ref="A147:H147"/>
    <mergeCell ref="A108:H108"/>
    <mergeCell ref="C112:K112"/>
    <mergeCell ref="A134:H134"/>
    <mergeCell ref="C102:K102"/>
    <mergeCell ref="A101:H101"/>
    <mergeCell ref="C109:K109"/>
    <mergeCell ref="A91:H91"/>
    <mergeCell ref="B150:C150"/>
    <mergeCell ref="I148:K148"/>
    <mergeCell ref="A148:H148"/>
    <mergeCell ref="C140:K140"/>
    <mergeCell ref="A143:H143"/>
    <mergeCell ref="A1:K1"/>
    <mergeCell ref="A2:K2"/>
    <mergeCell ref="A3:K3"/>
    <mergeCell ref="A5:K5"/>
    <mergeCell ref="F6:H6"/>
    <mergeCell ref="I6:K6"/>
    <mergeCell ref="A6:A7"/>
    <mergeCell ref="B6:B7"/>
    <mergeCell ref="C6:C7"/>
    <mergeCell ref="D6:D7"/>
    <mergeCell ref="E6:E7"/>
    <mergeCell ref="A36:H36"/>
    <mergeCell ref="C79:K79"/>
    <mergeCell ref="A111:H111"/>
  </mergeCells>
  <pageMargins left="0.25" right="0.25" top="0.75" bottom="0.75" header="0.3" footer="0.3"/>
  <pageSetup paperSize="9" scale="40" fitToHeight="0" orientation="portrait" r:id="rId1"/>
  <ignoredErrors>
    <ignoredError sqref="B13:B22 B32:B35 B38:B42 B45:B48 B64:B65 B98:B100 B90 B51:B58 D86:D87 B26:B29 B62 B113:B116 B117:B130" numberStoredAsText="1"/>
    <ignoredError sqref="J1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"/>
  <sheetViews>
    <sheetView tabSelected="1" topLeftCell="I1" workbookViewId="0">
      <selection activeCell="H31" sqref="H31"/>
    </sheetView>
  </sheetViews>
  <sheetFormatPr defaultRowHeight="15" x14ac:dyDescent="0.25"/>
  <cols>
    <col min="1" max="1" width="4.7109375" customWidth="1"/>
    <col min="4" max="4" width="11" customWidth="1"/>
    <col min="5" max="5" width="10.85546875" customWidth="1"/>
    <col min="6" max="6" width="15.7109375" customWidth="1"/>
    <col min="7" max="7" width="7.28515625" customWidth="1"/>
    <col min="8" max="8" width="15.7109375" customWidth="1"/>
    <col min="9" max="9" width="7.28515625" customWidth="1"/>
    <col min="10" max="10" width="15.7109375" customWidth="1"/>
    <col min="11" max="11" width="7.28515625" customWidth="1"/>
    <col min="12" max="12" width="15.7109375" customWidth="1"/>
    <col min="13" max="13" width="7.28515625" customWidth="1"/>
    <col min="14" max="14" width="15.7109375" customWidth="1"/>
    <col min="15" max="15" width="7.28515625" customWidth="1"/>
    <col min="16" max="16" width="15.7109375" customWidth="1"/>
    <col min="17" max="17" width="7.28515625" customWidth="1"/>
    <col min="18" max="18" width="15.7109375" customWidth="1"/>
    <col min="19" max="19" width="7.28515625" customWidth="1"/>
    <col min="20" max="20" width="15.7109375" customWidth="1"/>
    <col min="21" max="21" width="8.7109375" customWidth="1"/>
    <col min="22" max="22" width="15.7109375" customWidth="1"/>
    <col min="23" max="23" width="5.7109375" customWidth="1"/>
    <col min="24" max="26" width="12.7109375" customWidth="1"/>
  </cols>
  <sheetData>
    <row r="1" spans="1:32" x14ac:dyDescent="0.25">
      <c r="A1" s="274" t="s">
        <v>180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</row>
    <row r="2" spans="1:32" x14ac:dyDescent="0.25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</row>
    <row r="3" spans="1:32" ht="15" customHeight="1" x14ac:dyDescent="0.25">
      <c r="A3" s="274"/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</row>
    <row r="4" spans="1:32" ht="15" customHeight="1" x14ac:dyDescent="0.25">
      <c r="A4" s="274" t="s">
        <v>339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</row>
    <row r="5" spans="1:32" ht="15" customHeight="1" x14ac:dyDescent="0.25">
      <c r="A5" s="279" t="s">
        <v>1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</row>
    <row r="6" spans="1:32" ht="15.75" customHeight="1" x14ac:dyDescent="0.25">
      <c r="A6" s="280" t="s">
        <v>340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2" x14ac:dyDescent="0.25">
      <c r="A7" s="282" t="s">
        <v>2</v>
      </c>
      <c r="B7" s="282"/>
      <c r="C7" s="282"/>
      <c r="D7" s="282"/>
      <c r="E7" s="282"/>
      <c r="F7" s="282" t="s">
        <v>0</v>
      </c>
      <c r="G7" s="282"/>
      <c r="H7" s="282" t="s">
        <v>179</v>
      </c>
      <c r="I7" s="282"/>
      <c r="J7" s="282" t="s">
        <v>15</v>
      </c>
      <c r="K7" s="282"/>
      <c r="L7" s="282" t="s">
        <v>35</v>
      </c>
      <c r="M7" s="282"/>
      <c r="N7" s="282" t="s">
        <v>36</v>
      </c>
      <c r="O7" s="282"/>
      <c r="P7" s="282" t="s">
        <v>37</v>
      </c>
      <c r="Q7" s="282"/>
      <c r="R7" s="282" t="s">
        <v>38</v>
      </c>
      <c r="S7" s="282"/>
      <c r="T7" s="282" t="s">
        <v>0</v>
      </c>
      <c r="U7" s="28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2" x14ac:dyDescent="0.25">
      <c r="A8" s="282"/>
      <c r="B8" s="282"/>
      <c r="C8" s="282"/>
      <c r="D8" s="282"/>
      <c r="E8" s="282"/>
      <c r="F8" s="127" t="s">
        <v>16</v>
      </c>
      <c r="G8" s="127" t="s">
        <v>17</v>
      </c>
      <c r="H8" s="127" t="s">
        <v>16</v>
      </c>
      <c r="I8" s="127" t="s">
        <v>17</v>
      </c>
      <c r="J8" s="127" t="s">
        <v>16</v>
      </c>
      <c r="K8" s="127" t="s">
        <v>17</v>
      </c>
      <c r="L8" s="127" t="s">
        <v>16</v>
      </c>
      <c r="M8" s="127" t="s">
        <v>17</v>
      </c>
      <c r="N8" s="127" t="s">
        <v>16</v>
      </c>
      <c r="O8" s="127" t="s">
        <v>17</v>
      </c>
      <c r="P8" s="127" t="s">
        <v>16</v>
      </c>
      <c r="Q8" s="127" t="s">
        <v>17</v>
      </c>
      <c r="R8" s="127" t="s">
        <v>16</v>
      </c>
      <c r="S8" s="127" t="s">
        <v>17</v>
      </c>
      <c r="T8" s="127" t="s">
        <v>16</v>
      </c>
      <c r="U8" s="127" t="s">
        <v>17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</row>
    <row r="9" spans="1:32" x14ac:dyDescent="0.25">
      <c r="A9" s="128" t="s">
        <v>18</v>
      </c>
      <c r="B9" s="286" t="s">
        <v>358</v>
      </c>
      <c r="C9" s="287"/>
      <c r="D9" s="287"/>
      <c r="E9" s="287"/>
      <c r="F9" s="129">
        <v>79070.98</v>
      </c>
      <c r="G9" s="130">
        <v>1</v>
      </c>
      <c r="H9" s="131">
        <f t="shared" ref="H9:H14" si="0">F9*I9</f>
        <v>13442.0666</v>
      </c>
      <c r="I9" s="130">
        <v>0.17</v>
      </c>
      <c r="J9" s="131">
        <f t="shared" ref="J9:J14" si="1">K9*F9</f>
        <v>13125.78268</v>
      </c>
      <c r="K9" s="130">
        <v>0.16600000000000001</v>
      </c>
      <c r="L9" s="129">
        <f t="shared" ref="L9:L14" si="2">M9*F9</f>
        <v>13125.78268</v>
      </c>
      <c r="M9" s="130">
        <v>0.16600000000000001</v>
      </c>
      <c r="N9" s="131">
        <f t="shared" ref="N9:N14" si="3">O9*F9</f>
        <v>13125.78268</v>
      </c>
      <c r="O9" s="130">
        <v>0.16600000000000001</v>
      </c>
      <c r="P9" s="131">
        <f t="shared" ref="P9:P14" si="4">F9*Q9</f>
        <v>13125.78268</v>
      </c>
      <c r="Q9" s="130">
        <v>0.16600000000000001</v>
      </c>
      <c r="R9" s="131">
        <f>F9*S9</f>
        <v>13125.78268</v>
      </c>
      <c r="S9" s="130">
        <v>0.16600000000000001</v>
      </c>
      <c r="T9" s="132">
        <f t="shared" ref="T9:T14" si="5">U9*F9</f>
        <v>79070.98</v>
      </c>
      <c r="U9" s="130">
        <v>1</v>
      </c>
      <c r="V9" s="14"/>
      <c r="W9" s="12"/>
      <c r="X9" s="12"/>
      <c r="Y9" s="12"/>
      <c r="Z9" s="12"/>
      <c r="AA9" s="12"/>
      <c r="AB9" s="12"/>
      <c r="AC9" s="12"/>
      <c r="AD9" s="12"/>
      <c r="AE9" s="12"/>
      <c r="AF9" s="12"/>
    </row>
    <row r="10" spans="1:32" x14ac:dyDescent="0.25">
      <c r="A10" s="128" t="s">
        <v>30</v>
      </c>
      <c r="B10" s="286" t="s">
        <v>336</v>
      </c>
      <c r="C10" s="287"/>
      <c r="D10" s="287"/>
      <c r="E10" s="287"/>
      <c r="F10" s="129">
        <v>53598.25</v>
      </c>
      <c r="G10" s="130">
        <v>1</v>
      </c>
      <c r="H10" s="131">
        <f t="shared" si="0"/>
        <v>9111.7025000000012</v>
      </c>
      <c r="I10" s="130">
        <v>0.17</v>
      </c>
      <c r="J10" s="131">
        <f t="shared" si="1"/>
        <v>8897.3095000000012</v>
      </c>
      <c r="K10" s="130">
        <v>0.16600000000000001</v>
      </c>
      <c r="L10" s="129">
        <f t="shared" si="2"/>
        <v>8897.3095000000012</v>
      </c>
      <c r="M10" s="130">
        <v>0.16600000000000001</v>
      </c>
      <c r="N10" s="131">
        <f t="shared" si="3"/>
        <v>8897.3095000000012</v>
      </c>
      <c r="O10" s="130">
        <v>0.16600000000000001</v>
      </c>
      <c r="P10" s="131">
        <f t="shared" si="4"/>
        <v>8897.3095000000012</v>
      </c>
      <c r="Q10" s="130">
        <v>0.16600000000000001</v>
      </c>
      <c r="R10" s="131">
        <f>F10*S10</f>
        <v>8897.3095000000012</v>
      </c>
      <c r="S10" s="130">
        <v>0.16600000000000001</v>
      </c>
      <c r="T10" s="132">
        <f t="shared" si="5"/>
        <v>53598.25</v>
      </c>
      <c r="U10" s="130">
        <v>1</v>
      </c>
      <c r="V10" s="14"/>
      <c r="W10" s="12"/>
      <c r="X10" s="12"/>
      <c r="Y10" s="12"/>
      <c r="Z10" s="12"/>
      <c r="AA10" s="12"/>
      <c r="AB10" s="12"/>
      <c r="AC10" s="12"/>
      <c r="AD10" s="12"/>
      <c r="AE10" s="12"/>
      <c r="AF10" s="12"/>
    </row>
    <row r="11" spans="1:32" x14ac:dyDescent="0.25">
      <c r="A11" s="128" t="s">
        <v>31</v>
      </c>
      <c r="B11" s="286" t="s">
        <v>359</v>
      </c>
      <c r="C11" s="287"/>
      <c r="D11" s="287"/>
      <c r="E11" s="287"/>
      <c r="F11" s="129">
        <v>114090.25</v>
      </c>
      <c r="G11" s="130">
        <v>1</v>
      </c>
      <c r="H11" s="129">
        <f t="shared" si="0"/>
        <v>19395.342500000002</v>
      </c>
      <c r="I11" s="130">
        <v>0.17</v>
      </c>
      <c r="J11" s="129">
        <f t="shared" si="1"/>
        <v>18938.981500000002</v>
      </c>
      <c r="K11" s="130">
        <v>0.16600000000000001</v>
      </c>
      <c r="L11" s="129">
        <f t="shared" si="2"/>
        <v>18938.981500000002</v>
      </c>
      <c r="M11" s="130">
        <v>0.16600000000000001</v>
      </c>
      <c r="N11" s="129">
        <f t="shared" si="3"/>
        <v>18938.981500000002</v>
      </c>
      <c r="O11" s="130">
        <v>0.16600000000000001</v>
      </c>
      <c r="P11" s="198">
        <f t="shared" si="4"/>
        <v>18938.981500000002</v>
      </c>
      <c r="Q11" s="130">
        <v>0.16600000000000001</v>
      </c>
      <c r="R11" s="129">
        <f>F11*S11</f>
        <v>18938.981500000002</v>
      </c>
      <c r="S11" s="130">
        <v>0.16600000000000001</v>
      </c>
      <c r="T11" s="132">
        <f t="shared" si="5"/>
        <v>114090.25</v>
      </c>
      <c r="U11" s="130">
        <v>1</v>
      </c>
      <c r="V11" s="14"/>
      <c r="W11" s="12"/>
      <c r="X11" s="12"/>
      <c r="Y11" s="12"/>
      <c r="Z11" s="12"/>
      <c r="AA11" s="12"/>
      <c r="AB11" s="12"/>
      <c r="AC11" s="12"/>
      <c r="AD11" s="12"/>
      <c r="AE11" s="12"/>
      <c r="AF11" s="12"/>
    </row>
    <row r="12" spans="1:32" x14ac:dyDescent="0.25">
      <c r="A12" s="128" t="s">
        <v>32</v>
      </c>
      <c r="B12" s="286" t="s">
        <v>357</v>
      </c>
      <c r="C12" s="287"/>
      <c r="D12" s="287"/>
      <c r="E12" s="287"/>
      <c r="F12" s="129">
        <v>44194.62</v>
      </c>
      <c r="G12" s="130">
        <v>1</v>
      </c>
      <c r="H12" s="131">
        <f t="shared" si="0"/>
        <v>7513.0854000000008</v>
      </c>
      <c r="I12" s="130">
        <v>0.17</v>
      </c>
      <c r="J12" s="131">
        <f t="shared" si="1"/>
        <v>7336.3069200000009</v>
      </c>
      <c r="K12" s="130">
        <v>0.16600000000000001</v>
      </c>
      <c r="L12" s="129">
        <f t="shared" si="2"/>
        <v>7336.3069200000009</v>
      </c>
      <c r="M12" s="133">
        <v>0.16600000000000001</v>
      </c>
      <c r="N12" s="131">
        <f t="shared" si="3"/>
        <v>7336.3069200000009</v>
      </c>
      <c r="O12" s="133">
        <f>O11</f>
        <v>0.16600000000000001</v>
      </c>
      <c r="P12" s="131">
        <f t="shared" si="4"/>
        <v>7336.3069200000009</v>
      </c>
      <c r="Q12" s="130">
        <v>0.16600000000000001</v>
      </c>
      <c r="R12" s="131">
        <f>F12*S12</f>
        <v>7336.3069200000009</v>
      </c>
      <c r="S12" s="130">
        <v>0.16600000000000001</v>
      </c>
      <c r="T12" s="132">
        <f t="shared" si="5"/>
        <v>44194.62</v>
      </c>
      <c r="U12" s="130">
        <v>1</v>
      </c>
      <c r="V12" s="14"/>
      <c r="W12" s="12"/>
      <c r="X12" s="12"/>
      <c r="Y12" s="12"/>
      <c r="Z12" s="12"/>
      <c r="AA12" s="12"/>
      <c r="AB12" s="12"/>
      <c r="AC12" s="12"/>
      <c r="AD12" s="12"/>
      <c r="AE12" s="12"/>
      <c r="AF12" s="12"/>
    </row>
    <row r="13" spans="1:32" x14ac:dyDescent="0.25">
      <c r="A13" s="128" t="s">
        <v>33</v>
      </c>
      <c r="B13" s="286" t="s">
        <v>338</v>
      </c>
      <c r="C13" s="287"/>
      <c r="D13" s="287"/>
      <c r="E13" s="287"/>
      <c r="F13" s="129">
        <v>110232.28</v>
      </c>
      <c r="G13" s="130">
        <v>1</v>
      </c>
      <c r="H13" s="129">
        <f t="shared" si="0"/>
        <v>18739.4876</v>
      </c>
      <c r="I13" s="130">
        <v>0.17</v>
      </c>
      <c r="J13" s="129">
        <f t="shared" si="1"/>
        <v>18298.55848</v>
      </c>
      <c r="K13" s="130">
        <v>0.16600000000000001</v>
      </c>
      <c r="L13" s="129">
        <f t="shared" si="2"/>
        <v>18298.55848</v>
      </c>
      <c r="M13" s="130">
        <v>0.16600000000000001</v>
      </c>
      <c r="N13" s="129">
        <f t="shared" si="3"/>
        <v>18298.55848</v>
      </c>
      <c r="O13" s="130">
        <v>0.16600000000000001</v>
      </c>
      <c r="P13" s="129">
        <f t="shared" si="4"/>
        <v>18298.55848</v>
      </c>
      <c r="Q13" s="130">
        <v>0.16600000000000001</v>
      </c>
      <c r="R13" s="129">
        <f>S13*F13</f>
        <v>18298.55848</v>
      </c>
      <c r="S13" s="130">
        <v>0.16600000000000001</v>
      </c>
      <c r="T13" s="132">
        <f t="shared" si="5"/>
        <v>110232.28</v>
      </c>
      <c r="U13" s="130">
        <v>1</v>
      </c>
      <c r="V13" s="14"/>
      <c r="W13" s="12"/>
      <c r="X13" s="12"/>
      <c r="Y13" s="12"/>
      <c r="Z13" s="12"/>
      <c r="AA13" s="12"/>
      <c r="AB13" s="12"/>
      <c r="AC13" s="12"/>
      <c r="AD13" s="12"/>
      <c r="AE13" s="12"/>
      <c r="AF13" s="12"/>
    </row>
    <row r="14" spans="1:32" x14ac:dyDescent="0.25">
      <c r="A14" s="128" t="s">
        <v>34</v>
      </c>
      <c r="B14" s="286" t="s">
        <v>337</v>
      </c>
      <c r="C14" s="287"/>
      <c r="D14" s="287"/>
      <c r="E14" s="287"/>
      <c r="F14" s="129">
        <v>99335.33</v>
      </c>
      <c r="G14" s="130">
        <v>1</v>
      </c>
      <c r="H14" s="131">
        <f t="shared" si="0"/>
        <v>16887.006100000002</v>
      </c>
      <c r="I14" s="130">
        <v>0.17</v>
      </c>
      <c r="J14" s="131">
        <f t="shared" si="1"/>
        <v>16489.664780000003</v>
      </c>
      <c r="K14" s="130">
        <v>0.16600000000000001</v>
      </c>
      <c r="L14" s="129">
        <f t="shared" si="2"/>
        <v>16489.664780000003</v>
      </c>
      <c r="M14" s="130">
        <v>0.16600000000000001</v>
      </c>
      <c r="N14" s="131">
        <f t="shared" si="3"/>
        <v>16489.664780000003</v>
      </c>
      <c r="O14" s="130">
        <v>0.16600000000000001</v>
      </c>
      <c r="P14" s="131">
        <f t="shared" si="4"/>
        <v>16489.664780000003</v>
      </c>
      <c r="Q14" s="130">
        <v>0.16600000000000001</v>
      </c>
      <c r="R14" s="131">
        <f>S14*F14</f>
        <v>16489.664780000003</v>
      </c>
      <c r="S14" s="130">
        <v>0.16600000000000001</v>
      </c>
      <c r="T14" s="132">
        <f t="shared" si="5"/>
        <v>99335.33</v>
      </c>
      <c r="U14" s="130">
        <v>1</v>
      </c>
      <c r="V14" s="14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spans="1:32" x14ac:dyDescent="0.25">
      <c r="A15" s="281"/>
      <c r="B15" s="281"/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</row>
    <row r="16" spans="1:32" x14ac:dyDescent="0.25">
      <c r="A16" s="283"/>
      <c r="B16" s="288" t="s">
        <v>19</v>
      </c>
      <c r="C16" s="288"/>
      <c r="D16" s="288"/>
      <c r="E16" s="288"/>
      <c r="F16" s="134">
        <f>SUM(F9:F14)</f>
        <v>500521.71</v>
      </c>
      <c r="G16" s="135"/>
      <c r="H16" s="134">
        <f>SUM(H9:H14)</f>
        <v>85088.690700000006</v>
      </c>
      <c r="I16" s="135"/>
      <c r="J16" s="134">
        <f>SUM(J9:J14)</f>
        <v>83086.603860000017</v>
      </c>
      <c r="K16" s="135"/>
      <c r="L16" s="134">
        <f>SUM(L9:L14)</f>
        <v>83086.603860000017</v>
      </c>
      <c r="M16" s="135"/>
      <c r="N16" s="134">
        <f>SUM(N9:N14)</f>
        <v>83086.603860000017</v>
      </c>
      <c r="O16" s="135"/>
      <c r="P16" s="134">
        <f>SUM(P9:P14)</f>
        <v>83086.603860000017</v>
      </c>
      <c r="Q16" s="135"/>
      <c r="R16" s="134">
        <f>SUM(R9:R14)</f>
        <v>83086.603860000017</v>
      </c>
      <c r="S16" s="135"/>
      <c r="T16" s="134">
        <f>SUM(T9:T14)</f>
        <v>500521.71</v>
      </c>
      <c r="U16" s="136">
        <v>1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</row>
    <row r="17" spans="1:32" x14ac:dyDescent="0.25">
      <c r="A17" s="283"/>
      <c r="B17" s="288" t="s">
        <v>20</v>
      </c>
      <c r="C17" s="288"/>
      <c r="D17" s="288"/>
      <c r="E17" s="288"/>
      <c r="F17" s="134">
        <v>0</v>
      </c>
      <c r="G17" s="137"/>
      <c r="H17" s="134">
        <f>H16</f>
        <v>85088.690700000006</v>
      </c>
      <c r="I17" s="137"/>
      <c r="J17" s="134">
        <f>J16+H16</f>
        <v>168175.29456000001</v>
      </c>
      <c r="K17" s="137"/>
      <c r="L17" s="134">
        <f>L16+J16+H16</f>
        <v>251261.89842000004</v>
      </c>
      <c r="M17" s="137"/>
      <c r="N17" s="134">
        <f>N16+L16+J16+H16</f>
        <v>334348.50228000002</v>
      </c>
      <c r="O17" s="137"/>
      <c r="P17" s="134">
        <f>P16+N16+L16+J16+H16</f>
        <v>417435.10614000005</v>
      </c>
      <c r="Q17" s="137"/>
      <c r="R17" s="134">
        <f>R16+P16+N16+L16+J16+H16</f>
        <v>500521.71000000008</v>
      </c>
      <c r="S17" s="137"/>
      <c r="T17" s="134">
        <f>R17</f>
        <v>500521.71000000008</v>
      </c>
      <c r="U17" s="136">
        <v>1</v>
      </c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</row>
    <row r="18" spans="1:32" x14ac:dyDescent="0.25">
      <c r="A18" s="16"/>
      <c r="B18" s="109"/>
      <c r="C18" s="16"/>
      <c r="D18" s="16"/>
      <c r="E18" s="16"/>
      <c r="F18" s="16"/>
      <c r="G18" s="17"/>
      <c r="H18" s="17"/>
      <c r="I18" s="111"/>
      <c r="J18" s="17"/>
      <c r="K18" s="111"/>
      <c r="L18" s="16"/>
      <c r="M18" s="17"/>
      <c r="N18" s="17"/>
      <c r="O18" s="111"/>
      <c r="P18" s="17"/>
      <c r="Q18" s="111"/>
      <c r="R18" s="17"/>
      <c r="S18" s="111"/>
      <c r="T18" s="111"/>
      <c r="U18" s="111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</row>
    <row r="19" spans="1:32" x14ac:dyDescent="0.25">
      <c r="A19" s="16"/>
      <c r="B19" s="284" t="s">
        <v>9</v>
      </c>
      <c r="C19" s="284"/>
      <c r="D19" s="138"/>
      <c r="E19" s="138"/>
      <c r="F19" s="138"/>
      <c r="G19" s="126"/>
      <c r="H19" s="126"/>
      <c r="I19" s="111"/>
      <c r="J19" s="126"/>
      <c r="K19" s="111"/>
      <c r="L19" s="138"/>
      <c r="M19" s="126"/>
      <c r="N19" s="126"/>
      <c r="O19" s="111"/>
      <c r="P19" s="126"/>
      <c r="Q19" s="111"/>
      <c r="R19" s="126"/>
      <c r="S19" s="111"/>
      <c r="T19" s="111"/>
      <c r="U19" s="111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</row>
    <row r="20" spans="1:32" x14ac:dyDescent="0.25">
      <c r="A20" s="16"/>
      <c r="B20" s="139" t="s">
        <v>10</v>
      </c>
      <c r="C20" s="139"/>
      <c r="D20" s="125"/>
      <c r="E20" s="285" t="s">
        <v>27</v>
      </c>
      <c r="F20" s="285"/>
      <c r="G20" s="19"/>
      <c r="H20" s="126"/>
      <c r="I20" s="111"/>
      <c r="J20" s="126"/>
      <c r="K20" s="111"/>
      <c r="L20" s="111"/>
      <c r="M20" s="19"/>
      <c r="N20" s="126"/>
      <c r="O20" s="111"/>
      <c r="P20" s="126"/>
      <c r="Q20" s="111"/>
      <c r="R20" s="126"/>
      <c r="S20" s="111"/>
      <c r="T20" s="140"/>
      <c r="U20" s="111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</row>
    <row r="21" spans="1:32" x14ac:dyDescent="0.25">
      <c r="A21" s="16"/>
      <c r="B21" s="277" t="s">
        <v>11</v>
      </c>
      <c r="C21" s="277"/>
      <c r="D21" s="277"/>
      <c r="E21" s="285" t="s">
        <v>12</v>
      </c>
      <c r="F21" s="285"/>
      <c r="G21" s="141"/>
      <c r="H21" s="126"/>
      <c r="I21" s="111"/>
      <c r="J21" s="126"/>
      <c r="K21" s="111"/>
      <c r="L21" s="111"/>
      <c r="M21" s="141"/>
      <c r="N21" s="126"/>
      <c r="O21" s="111"/>
      <c r="P21" s="126"/>
      <c r="Q21" s="111"/>
      <c r="R21" s="126"/>
      <c r="S21" s="111"/>
      <c r="T21" s="16"/>
      <c r="U21" s="111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</row>
    <row r="22" spans="1:32" x14ac:dyDescent="0.25">
      <c r="A22" s="16"/>
      <c r="B22" s="277" t="s">
        <v>13</v>
      </c>
      <c r="C22" s="277"/>
      <c r="D22" s="277"/>
      <c r="E22" s="278">
        <v>1.1266</v>
      </c>
      <c r="F22" s="278"/>
      <c r="G22" s="19"/>
      <c r="H22" s="17"/>
      <c r="I22" s="111"/>
      <c r="J22" s="17"/>
      <c r="K22" s="111"/>
      <c r="L22" s="111"/>
      <c r="M22" s="19"/>
      <c r="N22" s="17"/>
      <c r="O22" s="111"/>
      <c r="P22" s="17"/>
      <c r="Q22" s="111"/>
      <c r="R22" s="17"/>
      <c r="S22" s="111"/>
      <c r="T22" s="140"/>
      <c r="U22" s="111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</row>
    <row r="23" spans="1:32" x14ac:dyDescent="0.25">
      <c r="A23" s="16"/>
      <c r="B23" s="277" t="s">
        <v>14</v>
      </c>
      <c r="C23" s="277"/>
      <c r="D23" s="277"/>
      <c r="E23" s="278">
        <v>0.24390000000000001</v>
      </c>
      <c r="F23" s="278"/>
      <c r="G23" s="19"/>
      <c r="H23" s="126"/>
      <c r="I23" s="111"/>
      <c r="J23" s="126"/>
      <c r="K23" s="111"/>
      <c r="L23" s="111"/>
      <c r="M23" s="19"/>
      <c r="N23" s="126"/>
      <c r="O23" s="111"/>
      <c r="P23" s="126"/>
      <c r="Q23" s="111"/>
      <c r="R23" s="126"/>
      <c r="S23" s="111"/>
      <c r="T23" s="140"/>
      <c r="U23" s="111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</row>
    <row r="24" spans="1:32" x14ac:dyDescent="0.25">
      <c r="A24" s="16"/>
      <c r="B24" s="109"/>
      <c r="C24" s="16"/>
      <c r="D24" s="16"/>
      <c r="E24" s="16"/>
      <c r="F24" s="16"/>
      <c r="G24" s="17"/>
      <c r="H24" s="126"/>
      <c r="I24" s="126"/>
      <c r="J24" s="126"/>
      <c r="K24" s="126"/>
      <c r="L24" s="126"/>
      <c r="M24" s="271" t="s">
        <v>378</v>
      </c>
      <c r="N24" s="271"/>
      <c r="O24" s="271"/>
      <c r="P24" s="271"/>
      <c r="Q24" s="271"/>
      <c r="R24" s="271"/>
      <c r="S24" s="271"/>
      <c r="T24" s="271"/>
      <c r="U24" s="126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1:32" x14ac:dyDescent="0.25">
      <c r="A25" s="16"/>
      <c r="B25" s="109"/>
      <c r="C25" s="16"/>
      <c r="D25" s="16"/>
      <c r="E25" s="16"/>
      <c r="F25" s="16"/>
      <c r="G25" s="17"/>
      <c r="H25" s="17"/>
      <c r="I25" s="17"/>
      <c r="J25" s="17"/>
      <c r="K25" s="17"/>
      <c r="L25" s="16"/>
      <c r="M25" s="17"/>
      <c r="N25" s="17"/>
      <c r="O25" s="17"/>
      <c r="P25" s="17"/>
      <c r="Q25" s="17"/>
      <c r="R25" s="17"/>
      <c r="S25" s="17"/>
      <c r="T25" s="17"/>
      <c r="U25" s="17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</row>
    <row r="26" spans="1:32" x14ac:dyDescent="0.25">
      <c r="A26" s="16"/>
      <c r="B26" s="16"/>
      <c r="C26" s="16"/>
      <c r="D26" s="16"/>
      <c r="E26" s="16"/>
      <c r="F26" s="16"/>
      <c r="G26" s="17"/>
      <c r="H26" s="17"/>
      <c r="I26" s="140"/>
      <c r="J26" s="17"/>
      <c r="K26" s="140"/>
      <c r="L26" s="16"/>
      <c r="M26" s="17"/>
      <c r="N26" s="17"/>
      <c r="O26" s="140"/>
      <c r="P26" s="17"/>
      <c r="Q26" s="140"/>
      <c r="R26" s="17"/>
      <c r="S26" s="140"/>
      <c r="T26" s="140"/>
      <c r="U26" s="140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</row>
    <row r="27" spans="1:32" x14ac:dyDescent="0.25">
      <c r="A27" s="16"/>
      <c r="B27" s="275" t="s">
        <v>177</v>
      </c>
      <c r="C27" s="275"/>
      <c r="D27" s="275"/>
      <c r="E27" s="275"/>
      <c r="F27" s="276"/>
      <c r="G27" s="276"/>
      <c r="H27" s="276"/>
      <c r="I27" s="276"/>
      <c r="J27" s="275"/>
      <c r="K27" s="275"/>
      <c r="L27" s="275"/>
      <c r="M27" s="36"/>
      <c r="N27" s="36"/>
      <c r="O27" s="36"/>
      <c r="P27" s="36"/>
      <c r="Q27" s="36"/>
      <c r="R27" s="36"/>
      <c r="S27" s="36"/>
      <c r="T27" s="36"/>
      <c r="U27" s="140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</row>
    <row r="28" spans="1:32" x14ac:dyDescent="0.25">
      <c r="A28" s="16"/>
      <c r="B28" s="238" t="s">
        <v>168</v>
      </c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36"/>
      <c r="N28" s="36"/>
      <c r="O28" s="36"/>
      <c r="P28" s="36"/>
      <c r="Q28" s="36"/>
      <c r="R28" s="36"/>
      <c r="S28" s="36"/>
      <c r="T28" s="36"/>
      <c r="U28" s="140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</row>
    <row r="29" spans="1:32" x14ac:dyDescent="0.25">
      <c r="A29" s="12"/>
      <c r="B29" s="12"/>
      <c r="C29" s="12"/>
      <c r="D29" s="12"/>
      <c r="E29" s="12"/>
      <c r="F29" s="12"/>
      <c r="G29" s="12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</row>
    <row r="30" spans="1:32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</row>
    <row r="31" spans="1:32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</row>
    <row r="32" spans="1:32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1:32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</row>
    <row r="34" spans="1:32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</row>
    <row r="35" spans="1:32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</row>
    <row r="36" spans="1:32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32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spans="1:32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spans="1:32" x14ac:dyDescent="0.25"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</row>
    <row r="40" spans="1:32" x14ac:dyDescent="0.25"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</row>
    <row r="42" spans="1:32" x14ac:dyDescent="0.25">
      <c r="H42" s="15"/>
    </row>
    <row r="43" spans="1:32" x14ac:dyDescent="0.25">
      <c r="H43" s="15"/>
    </row>
  </sheetData>
  <mergeCells count="34">
    <mergeCell ref="A16:A17"/>
    <mergeCell ref="B19:C19"/>
    <mergeCell ref="E20:F20"/>
    <mergeCell ref="B21:D21"/>
    <mergeCell ref="B9:E9"/>
    <mergeCell ref="B16:E16"/>
    <mergeCell ref="B17:E17"/>
    <mergeCell ref="B10:E10"/>
    <mergeCell ref="B11:E11"/>
    <mergeCell ref="B12:E12"/>
    <mergeCell ref="B13:E13"/>
    <mergeCell ref="B14:E14"/>
    <mergeCell ref="E21:F21"/>
    <mergeCell ref="J7:K7"/>
    <mergeCell ref="L7:M7"/>
    <mergeCell ref="N7:O7"/>
    <mergeCell ref="P7:Q7"/>
    <mergeCell ref="R7:S7"/>
    <mergeCell ref="A1:U3"/>
    <mergeCell ref="M24:T24"/>
    <mergeCell ref="B27:L27"/>
    <mergeCell ref="B28:L28"/>
    <mergeCell ref="B22:D22"/>
    <mergeCell ref="E22:F22"/>
    <mergeCell ref="B23:D23"/>
    <mergeCell ref="E23:F23"/>
    <mergeCell ref="A4:U4"/>
    <mergeCell ref="A5:U5"/>
    <mergeCell ref="A6:U6"/>
    <mergeCell ref="A15:U15"/>
    <mergeCell ref="A7:E8"/>
    <mergeCell ref="F7:G7"/>
    <mergeCell ref="H7:I7"/>
    <mergeCell ref="T7:U7"/>
  </mergeCells>
  <pageMargins left="0.511811024" right="0.511811024" top="0.78740157499999996" bottom="0.78740157499999996" header="0.31496062000000002" footer="0.31496062000000002"/>
  <pageSetup paperSize="9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MATERIAL + MÃO DE OBRA</vt:lpstr>
      <vt:lpstr>Cronograma</vt:lpstr>
      <vt:lpstr>Cronograma!Area_de_impressao</vt:lpstr>
      <vt:lpstr>'MATERIAL + MÃO DE OBRA'!Area_de_impressao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2020-02-18T18:59:35Z</dcterms:modified>
</cp:coreProperties>
</file>