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Faz-Renata\Planilha de custos\Bombeiros\Proc. Administrativo 4.2282026\"/>
    </mc:Choice>
  </mc:AlternateContent>
  <bookViews>
    <workbookView xWindow="0" yWindow="0" windowWidth="20175" windowHeight="7605" firstSheet="2" activeTab="2"/>
  </bookViews>
  <sheets>
    <sheet name="Bombeiro 12x36 diurno" sheetId="1" r:id="rId1"/>
    <sheet name="Dados Planilha" sheetId="5" r:id="rId2"/>
    <sheet name="bombeiro 12x36 noturno" sheetId="4" r:id="rId3"/>
    <sheet name="Bombeiro Líder diurno" sheetId="7" r:id="rId4"/>
    <sheet name="Bombeiro Líder Noturno" sheetId="8" r:id="rId5"/>
    <sheet name="Notas explicativas" sheetId="3" r:id="rId6"/>
    <sheet name="Uniforme" sheetId="6" r:id="rId7"/>
    <sheet name="Custo de repositor" sheetId="2" r:id="rId8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8" l="1"/>
  <c r="D35" i="7"/>
  <c r="D36" i="4"/>
  <c r="D35" i="1"/>
  <c r="C112" i="8"/>
  <c r="B98" i="8"/>
  <c r="B93" i="8"/>
  <c r="B85" i="8"/>
  <c r="B75" i="8"/>
  <c r="B100" i="8" s="1"/>
  <c r="D35" i="8"/>
  <c r="D34" i="8"/>
  <c r="D33" i="8"/>
  <c r="D32" i="8"/>
  <c r="D31" i="8"/>
  <c r="C29" i="8"/>
  <c r="C27" i="8"/>
  <c r="D26" i="8"/>
  <c r="D29" i="8" s="1"/>
  <c r="A21" i="8"/>
  <c r="C28" i="7"/>
  <c r="D27" i="8" l="1"/>
  <c r="D28" i="8" s="1"/>
  <c r="D30" i="8" l="1"/>
  <c r="D37" i="8" s="1"/>
  <c r="D39" i="8" s="1"/>
  <c r="B13" i="8" l="1"/>
  <c r="A21" i="7" l="1"/>
  <c r="D26" i="7"/>
  <c r="C111" i="7"/>
  <c r="B97" i="7"/>
  <c r="B92" i="7"/>
  <c r="B84" i="7"/>
  <c r="B74" i="7"/>
  <c r="B99" i="7" s="1"/>
  <c r="D47" i="7"/>
  <c r="E47" i="7" s="1"/>
  <c r="D34" i="7"/>
  <c r="D33" i="7"/>
  <c r="D32" i="7"/>
  <c r="D31" i="7"/>
  <c r="D30" i="7"/>
  <c r="C27" i="7"/>
  <c r="D27" i="7" s="1"/>
  <c r="B42" i="6"/>
  <c r="D51" i="8" s="1"/>
  <c r="E51" i="8" s="1"/>
  <c r="B32" i="6"/>
  <c r="B25" i="6"/>
  <c r="D48" i="8" s="1"/>
  <c r="E48" i="8" s="1"/>
  <c r="D50" i="7" l="1"/>
  <c r="E50" i="7" s="1"/>
  <c r="D50" i="1"/>
  <c r="E50" i="1" s="1"/>
  <c r="D51" i="4"/>
  <c r="E51" i="4" s="1"/>
  <c r="D50" i="8"/>
  <c r="E50" i="8" s="1"/>
  <c r="D49" i="7"/>
  <c r="E49" i="7" s="1"/>
  <c r="D49" i="1"/>
  <c r="E49" i="1" s="1"/>
  <c r="D50" i="4"/>
  <c r="E50" i="4" s="1"/>
  <c r="D48" i="1"/>
  <c r="E48" i="1" s="1"/>
  <c r="D49" i="4"/>
  <c r="E49" i="4" s="1"/>
  <c r="D48" i="7"/>
  <c r="E48" i="7" s="1"/>
  <c r="D49" i="8"/>
  <c r="E49" i="8" s="1"/>
  <c r="D47" i="1"/>
  <c r="E47" i="1" s="1"/>
  <c r="D48" i="4"/>
  <c r="E48" i="4" s="1"/>
  <c r="D28" i="7"/>
  <c r="D29" i="7" s="1"/>
  <c r="D34" i="1"/>
  <c r="D33" i="1"/>
  <c r="D32" i="1"/>
  <c r="D35" i="4"/>
  <c r="D34" i="4"/>
  <c r="D33" i="4"/>
  <c r="D31" i="4"/>
  <c r="D30" i="4"/>
  <c r="D36" i="7" l="1"/>
  <c r="B13" i="7" s="1"/>
  <c r="D38" i="7"/>
  <c r="B98" i="4"/>
  <c r="B93" i="4"/>
  <c r="B85" i="4"/>
  <c r="B75" i="4"/>
  <c r="B100" i="4" s="1"/>
  <c r="D26" i="4"/>
  <c r="A21" i="4"/>
  <c r="D30" i="1"/>
  <c r="D29" i="1"/>
  <c r="C27" i="1"/>
  <c r="B19" i="6"/>
  <c r="D46" i="1" s="1"/>
  <c r="E46" i="1" s="1"/>
  <c r="B14" i="6"/>
  <c r="D44" i="1" s="1"/>
  <c r="E44" i="1" s="1"/>
  <c r="B9" i="6"/>
  <c r="D45" i="1" s="1"/>
  <c r="E45" i="1" s="1"/>
  <c r="B4" i="6"/>
  <c r="D43" i="1" s="1"/>
  <c r="D47" i="8" l="1"/>
  <c r="E47" i="8" s="1"/>
  <c r="D46" i="7"/>
  <c r="E46" i="7" s="1"/>
  <c r="D47" i="4"/>
  <c r="E47" i="4" s="1"/>
  <c r="D45" i="8"/>
  <c r="E45" i="8" s="1"/>
  <c r="D44" i="7"/>
  <c r="E44" i="7" s="1"/>
  <c r="D45" i="4"/>
  <c r="E45" i="4" s="1"/>
  <c r="D46" i="8"/>
  <c r="E46" i="8" s="1"/>
  <c r="D45" i="7"/>
  <c r="E45" i="7" s="1"/>
  <c r="D46" i="4"/>
  <c r="E46" i="4" s="1"/>
  <c r="D44" i="8"/>
  <c r="E44" i="8" s="1"/>
  <c r="D43" i="7"/>
  <c r="E43" i="7" s="1"/>
  <c r="D44" i="4"/>
  <c r="D32" i="4"/>
  <c r="B17" i="5"/>
  <c r="D26" i="1"/>
  <c r="A21" i="1"/>
  <c r="D52" i="8" l="1"/>
  <c r="E52" i="8" s="1"/>
  <c r="D54" i="8" s="1"/>
  <c r="D51" i="7"/>
  <c r="E51" i="7" s="1"/>
  <c r="B14" i="7" s="1"/>
  <c r="D31" i="1"/>
  <c r="C112" i="4"/>
  <c r="C29" i="4"/>
  <c r="E44" i="4"/>
  <c r="D52" i="4" s="1"/>
  <c r="B14" i="8" l="1"/>
  <c r="D53" i="7"/>
  <c r="D60" i="8"/>
  <c r="B15" i="8" s="1"/>
  <c r="B16" i="8" s="1"/>
  <c r="B17" i="8" s="1"/>
  <c r="E52" i="4"/>
  <c r="B14" i="4" s="1"/>
  <c r="D27" i="4"/>
  <c r="E43" i="1"/>
  <c r="D51" i="1" s="1"/>
  <c r="D37" i="4" l="1"/>
  <c r="D62" i="8"/>
  <c r="D59" i="7"/>
  <c r="B15" i="7" s="1"/>
  <c r="B16" i="7" s="1"/>
  <c r="B17" i="7" s="1"/>
  <c r="D28" i="4"/>
  <c r="D29" i="4" s="1"/>
  <c r="E51" i="1"/>
  <c r="B14" i="1" s="1"/>
  <c r="D61" i="7" l="1"/>
  <c r="E16" i="2"/>
  <c r="E15" i="2"/>
  <c r="E14" i="2"/>
  <c r="E13" i="2"/>
  <c r="E12" i="2"/>
  <c r="E11" i="2"/>
  <c r="E10" i="2"/>
  <c r="E9" i="2"/>
  <c r="E8" i="2"/>
  <c r="E7" i="2"/>
  <c r="E6" i="2"/>
  <c r="E5" i="2"/>
  <c r="E17" i="2" s="1"/>
  <c r="C31" i="2" l="1"/>
  <c r="C30" i="2"/>
  <c r="B13" i="4"/>
  <c r="D39" i="4"/>
  <c r="D54" i="4" s="1"/>
  <c r="D60" i="4" l="1"/>
  <c r="D62" i="4" s="1"/>
  <c r="B15" i="4" l="1"/>
  <c r="B16" i="4" s="1"/>
  <c r="B17" i="4" s="1"/>
  <c r="D27" i="1" l="1"/>
  <c r="D28" i="1" l="1"/>
  <c r="D36" i="1" s="1"/>
  <c r="B23" i="2"/>
  <c r="C111" i="1"/>
  <c r="B97" i="1"/>
  <c r="B92" i="1"/>
  <c r="B84" i="1"/>
  <c r="B74" i="1"/>
  <c r="B24" i="2" l="1"/>
  <c r="D24" i="2" s="1"/>
  <c r="B31" i="2" s="1"/>
  <c r="D31" i="2" s="1"/>
  <c r="E31" i="2" s="1"/>
  <c r="D23" i="2"/>
  <c r="B30" i="2" s="1"/>
  <c r="D30" i="2" s="1"/>
  <c r="E30" i="2" s="1"/>
  <c r="B99" i="1"/>
  <c r="D38" i="1" l="1"/>
  <c r="D53" i="1" s="1"/>
  <c r="D59" i="1" s="1"/>
  <c r="D61" i="1" s="1"/>
  <c r="B13" i="1"/>
  <c r="B15" i="1" l="1"/>
  <c r="B16" i="1" s="1"/>
  <c r="B17" i="1" l="1"/>
</calcChain>
</file>

<file path=xl/sharedStrings.xml><?xml version="1.0" encoding="utf-8"?>
<sst xmlns="http://schemas.openxmlformats.org/spreadsheetml/2006/main" count="578" uniqueCount="181">
  <si>
    <t>Síntese dos custos</t>
  </si>
  <si>
    <t>Item</t>
  </si>
  <si>
    <t>Custo (R$/mês)</t>
  </si>
  <si>
    <t>%</t>
  </si>
  <si>
    <t>3. BDI</t>
  </si>
  <si>
    <t>Síntese de quantitativos</t>
  </si>
  <si>
    <t>Mão-de-obra</t>
  </si>
  <si>
    <t>Quantidade</t>
  </si>
  <si>
    <t>1. Mão-de-obra</t>
  </si>
  <si>
    <t>Discriminação</t>
  </si>
  <si>
    <t>Unidade</t>
  </si>
  <si>
    <t>Preço unitário</t>
  </si>
  <si>
    <t>Salário Normal</t>
  </si>
  <si>
    <t>mês</t>
  </si>
  <si>
    <t>Encargos Sociais</t>
  </si>
  <si>
    <t>Auxílio Alimentação</t>
  </si>
  <si>
    <t>Benefícios e despesas indiretas</t>
  </si>
  <si>
    <t>Grupo A</t>
  </si>
  <si>
    <t>INSS</t>
  </si>
  <si>
    <t>SESI</t>
  </si>
  <si>
    <t>SENAI</t>
  </si>
  <si>
    <t>INCRA</t>
  </si>
  <si>
    <t>SEBRAE</t>
  </si>
  <si>
    <t>Salário Educação</t>
  </si>
  <si>
    <t>Seguro Conta Acidente</t>
  </si>
  <si>
    <t>FGTS</t>
  </si>
  <si>
    <t>Sub-total</t>
  </si>
  <si>
    <t>Grupo B</t>
  </si>
  <si>
    <t>Auxílio Enfermidade</t>
  </si>
  <si>
    <t>13º Salário</t>
  </si>
  <si>
    <t>Licença Paternidade</t>
  </si>
  <si>
    <t>Faltas Justificadas</t>
  </si>
  <si>
    <t>Auxílio Acidente de Trabalho</t>
  </si>
  <si>
    <t>Férias Gozadas</t>
  </si>
  <si>
    <t>Salário Maternidade</t>
  </si>
  <si>
    <t>Grupo C</t>
  </si>
  <si>
    <t>Aviso Prévio Indenizado</t>
  </si>
  <si>
    <t>Aviso Prévio Trabalhado</t>
  </si>
  <si>
    <t xml:space="preserve">Férias indenizadas </t>
  </si>
  <si>
    <t>Depósito Rescisão sem Justa Causa</t>
  </si>
  <si>
    <t>Indenização Adicional</t>
  </si>
  <si>
    <t>Incidência cumulativa</t>
  </si>
  <si>
    <t>Grupo A sobre Grupo B</t>
  </si>
  <si>
    <t>Grupo A e FGTS sobre Aviso Prévio</t>
  </si>
  <si>
    <t>Total Encargos Sociais</t>
  </si>
  <si>
    <t>Composição do BDI - Benefícios e Despesas Indiretas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</si>
  <si>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</si>
  <si>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</si>
  <si>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</si>
  <si>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</si>
  <si>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</si>
  <si>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</si>
  <si>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</si>
  <si>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</si>
  <si>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</si>
  <si>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</si>
  <si>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</si>
  <si>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</si>
  <si>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</si>
  <si>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</si>
  <si>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Adicional de Periculosidade</t>
  </si>
  <si>
    <t>dia</t>
  </si>
  <si>
    <t>Cesta Básica</t>
  </si>
  <si>
    <t>Vale-transporte</t>
  </si>
  <si>
    <t>un</t>
  </si>
  <si>
    <t>Benefício Social Familiar</t>
  </si>
  <si>
    <t>Adicional Noturno</t>
  </si>
  <si>
    <t>Probabilidade de ocorrência de ausências legais, conforme art. 473 da Consolidação das Leis do Trabalho.</t>
  </si>
  <si>
    <t>Memória de cálculo - número de dias de reposição do profissional ausente para cada evento</t>
  </si>
  <si>
    <t xml:space="preserve">Categoria </t>
  </si>
  <si>
    <t>Incidência anual</t>
  </si>
  <si>
    <t>Duração legal da Ausência</t>
  </si>
  <si>
    <t>12x36</t>
  </si>
  <si>
    <t>Prop. Dias afetados</t>
  </si>
  <si>
    <t>Dias de reposição</t>
  </si>
  <si>
    <t>Férias</t>
  </si>
  <si>
    <t>Ausênica justificada</t>
  </si>
  <si>
    <t>Acidente de trabalho</t>
  </si>
  <si>
    <t>Afastamento por doença</t>
  </si>
  <si>
    <t>Consulta médica filho</t>
  </si>
  <si>
    <t>Óbitos na família</t>
  </si>
  <si>
    <t>Casamento</t>
  </si>
  <si>
    <t>Doação de sangue</t>
  </si>
  <si>
    <t>Testemunho</t>
  </si>
  <si>
    <t>Paternidade</t>
  </si>
  <si>
    <t>Maternidade</t>
  </si>
  <si>
    <t>Consulta pré-natal</t>
  </si>
  <si>
    <t>* Valores retirados da planilha Igam</t>
  </si>
  <si>
    <t>* valor CCT</t>
  </si>
  <si>
    <t>Custo diário para o repositor</t>
  </si>
  <si>
    <t>categoria</t>
  </si>
  <si>
    <t>base de cálculo</t>
  </si>
  <si>
    <t>Divisor do dia</t>
  </si>
  <si>
    <t>Custo diário</t>
  </si>
  <si>
    <t>Cargo A (12X36 Diurno)</t>
  </si>
  <si>
    <t>Cargo A ( 12X36 Noturno)</t>
  </si>
  <si>
    <t>Ausências Legais</t>
  </si>
  <si>
    <t>Categoria</t>
  </si>
  <si>
    <t>Necessidade de Reposição</t>
  </si>
  <si>
    <t>Custo anual</t>
  </si>
  <si>
    <t>Custo mensal</t>
  </si>
  <si>
    <t>Total do Efetivo (12X36 Diurno)</t>
  </si>
  <si>
    <t>Total do Efetivo (12X36 Noturno)</t>
  </si>
  <si>
    <t>Custo mensal com as despesas operacionais (12X36 Diurno)</t>
  </si>
  <si>
    <t>Custo mensal com as despesas operacionais (12X36 Noturno)</t>
  </si>
  <si>
    <t>Custo mensal total (12X36 Diurno)</t>
  </si>
  <si>
    <t>Custo mensal total (12X36 Noturno)</t>
  </si>
  <si>
    <t>1. Mão de Obra (12X36 Diurno)</t>
  </si>
  <si>
    <t>1. Mão de Obra (12X36 Noturno)</t>
  </si>
  <si>
    <t>Encargos sociais</t>
  </si>
  <si>
    <t>Vale transporte</t>
  </si>
  <si>
    <t>unidade</t>
  </si>
  <si>
    <t>2. Uniformes e Equipamentos de Proteção Individual</t>
  </si>
  <si>
    <t>Durabilidade (meses)</t>
  </si>
  <si>
    <t>Custo unitário</t>
  </si>
  <si>
    <t>Subtotal</t>
  </si>
  <si>
    <t>par</t>
  </si>
  <si>
    <t xml:space="preserve">Quantidade de trabalhadores </t>
  </si>
  <si>
    <t>Bota</t>
  </si>
  <si>
    <t>Luva</t>
  </si>
  <si>
    <t>Bota de segurança</t>
  </si>
  <si>
    <t>média</t>
  </si>
  <si>
    <t>Conjunto calça e colete</t>
  </si>
  <si>
    <t>capacete</t>
  </si>
  <si>
    <t>Conjunto calça + casaco</t>
  </si>
  <si>
    <t>Capacete</t>
  </si>
  <si>
    <t>3. Benefícios e Despesas Indiretas - BDI</t>
  </si>
  <si>
    <t>2.1. Uniformes e EPIs - Bombeiros</t>
  </si>
  <si>
    <t>Custo mensal despesas operacionais e EPIs (12x36 Noturno)</t>
  </si>
  <si>
    <t xml:space="preserve"> 2. EPIs</t>
  </si>
  <si>
    <t>2. EPIs</t>
  </si>
  <si>
    <t>Custo mensal despesas operacionais e EPIs ( 12x36 Diurno)</t>
  </si>
  <si>
    <t>Planilha de Composição de Custos (Bombeiro Civil)</t>
  </si>
  <si>
    <r>
      <t xml:space="preserve">Profissionais da CCT considerada: TRABALHADORES BOMBEIROS CIVIS, com abrangência territorial em AC, AL, AP, CE, GO, MA, MS, MT, PE, PI, RN, RO, RR, </t>
    </r>
    <r>
      <rPr>
        <b/>
        <sz val="10"/>
        <rFont val="Arial"/>
        <family val="2"/>
      </rPr>
      <t>RS</t>
    </r>
    <r>
      <rPr>
        <sz val="10"/>
        <rFont val="Arial"/>
        <family val="2"/>
      </rPr>
      <t xml:space="preserve"> e TO.  </t>
    </r>
    <r>
      <rPr>
        <b/>
        <sz val="10"/>
        <rFont val="Arial"/>
        <family val="2"/>
      </rPr>
      <t xml:space="preserve">CBO: 5171-10 CCT: SRT00551/2025 </t>
    </r>
  </si>
  <si>
    <t>36h semanais%</t>
  </si>
  <si>
    <t xml:space="preserve">NÚMERO DE REGISTRO NO MTE: </t>
  </si>
  <si>
    <t xml:space="preserve"> SRT00551/2025</t>
  </si>
  <si>
    <t>CONVENÇÃO COLETIVA DE TRABALHO 2025/2026</t>
  </si>
  <si>
    <t xml:space="preserve">VIGÊNCIA </t>
  </si>
  <si>
    <t>DATA-BASE</t>
  </si>
  <si>
    <t>01/08/2025 a 31/07/2026</t>
  </si>
  <si>
    <t>A presente Convenção Coletiva de Trabalho abrangerá a(s) categoria(s) TRABALHADORES BOMBEIROS CIVIS , com abrangência territorial em AC, AL, AP, CE, GO, MA, MS, MT, PE, PI, RN, RO, RR, RS e TO</t>
  </si>
  <si>
    <t>ABRANGENCIA</t>
  </si>
  <si>
    <t>anexo i rs</t>
  </si>
  <si>
    <t xml:space="preserve">CARGO / FUNÇÃO </t>
  </si>
  <si>
    <t xml:space="preserve"> Bombeiro Civil Nível Básico </t>
  </si>
  <si>
    <t>Salaário</t>
  </si>
  <si>
    <t>Salário</t>
  </si>
  <si>
    <t>Gratificação</t>
  </si>
  <si>
    <t xml:space="preserve"> Bombeiro  Civil Líder </t>
  </si>
  <si>
    <t>Vale alimentação</t>
  </si>
  <si>
    <t>Cesta básica</t>
  </si>
  <si>
    <t>outros auxílios:</t>
  </si>
  <si>
    <t>ASSISTÊNCIA ODONTOLÓGICA</t>
  </si>
  <si>
    <t>desconto servidor</t>
  </si>
  <si>
    <t>total</t>
  </si>
  <si>
    <t xml:space="preserve">TREINAMENTO, CURSO RECICLAGEM, QUALIFICAÇÃO E REQUALIFICAÇÃO </t>
  </si>
  <si>
    <t>horas extras</t>
  </si>
  <si>
    <t>adicional noturno</t>
  </si>
  <si>
    <t>adicional  de periculosidade</t>
  </si>
  <si>
    <t>sinapi</t>
  </si>
  <si>
    <t>uniforme</t>
  </si>
  <si>
    <t>beneficio social familiar</t>
  </si>
  <si>
    <t>Custo da hora Escala 12x36 Diurno</t>
  </si>
  <si>
    <t>Custo Mensal  Escala 12x36 Diurno</t>
  </si>
  <si>
    <t>Planilha de Composição de Custos (contratação de empresa para execução de Serviço Civil de Bombeiro )</t>
  </si>
  <si>
    <t>Curso Reciclagem</t>
  </si>
  <si>
    <t>Assistência odontológica</t>
  </si>
  <si>
    <t>Custo Mensal  Escala 12x36 Noturno</t>
  </si>
  <si>
    <t>Custo Hora Escala 12x36 Noturno</t>
  </si>
  <si>
    <t>kit primeiro socorros</t>
  </si>
  <si>
    <t>Kit Primeiros Socorros</t>
  </si>
  <si>
    <t>kit Primeiros Socorros</t>
  </si>
  <si>
    <t>Equipamentos de combate a incendio</t>
  </si>
  <si>
    <t>extintor</t>
  </si>
  <si>
    <t>manta abafadora</t>
  </si>
  <si>
    <t>Rádio comunicadores</t>
  </si>
  <si>
    <t>Rádio comunicador</t>
  </si>
  <si>
    <t>Planilha de Composição de Custos (Bombeiro Civil Líder)</t>
  </si>
  <si>
    <t>Custo da hora Escala 12x36 Noturno</t>
  </si>
  <si>
    <t>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</si>
</sst>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R$ &quot;#,##0.00"/>
    <numFmt numFmtId="166" formatCode="&quot;R$ &quot;#,##0.00_);\(&quot;R$ &quot;#,##0.00\)"/>
    <numFmt numFmtId="167" formatCode="0.0000"/>
    <numFmt numFmtId="168" formatCode="_-&quot;R$&quot;\ * #,##0.0000_-;\-&quot;R$&quot;\ * #,##0.0000_-;_-&quot;R$&quot;\ * &quot;-&quot;????_-;_-@_-"/>
    <numFmt numFmtId="169" formatCode="_-&quot;R$ &quot;* #,##0.00_-;&quot;-R$ &quot;* #,##0.00_-;_-&quot;R$ &quot;* \-??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"/>
    </font>
    <font>
      <sz val="13"/>
      <color rgb="FF333333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45">
    <xf numFmtId="0" fontId="0" fillId="0" borderId="0" xfId="0"/>
    <xf numFmtId="0" fontId="1" fillId="0" borderId="0" xfId="1" applyAlignment="1">
      <alignment vertical="center"/>
    </xf>
    <xf numFmtId="4" fontId="1" fillId="0" borderId="0" xfId="1" applyNumberFormat="1" applyAlignment="1">
      <alignment vertical="center"/>
    </xf>
    <xf numFmtId="164" fontId="0" fillId="0" borderId="0" xfId="2" applyFont="1" applyFill="1" applyAlignment="1">
      <alignment vertical="center"/>
    </xf>
    <xf numFmtId="164" fontId="2" fillId="0" borderId="0" xfId="2" applyFont="1" applyAlignment="1">
      <alignment vertical="center"/>
    </xf>
    <xf numFmtId="164" fontId="0" fillId="0" borderId="0" xfId="2" applyFont="1" applyAlignment="1">
      <alignment vertical="center"/>
    </xf>
    <xf numFmtId="14" fontId="3" fillId="0" borderId="0" xfId="2" applyNumberFormat="1" applyFont="1" applyAlignment="1">
      <alignment vertical="center"/>
    </xf>
    <xf numFmtId="164" fontId="3" fillId="0" borderId="1" xfId="2" applyFont="1" applyBorder="1" applyAlignment="1">
      <alignment horizontal="center" vertical="center"/>
    </xf>
    <xf numFmtId="164" fontId="1" fillId="0" borderId="4" xfId="2" applyFont="1" applyBorder="1" applyAlignment="1">
      <alignment vertical="center"/>
    </xf>
    <xf numFmtId="164" fontId="4" fillId="0" borderId="6" xfId="2" applyFont="1" applyBorder="1" applyAlignment="1">
      <alignment vertical="center"/>
    </xf>
    <xf numFmtId="164" fontId="1" fillId="0" borderId="0" xfId="2" applyFont="1" applyAlignment="1">
      <alignment vertical="center"/>
    </xf>
    <xf numFmtId="164" fontId="3" fillId="0" borderId="3" xfId="2" applyFont="1" applyBorder="1" applyAlignment="1">
      <alignment horizontal="right" vertical="center"/>
    </xf>
    <xf numFmtId="1" fontId="1" fillId="0" borderId="14" xfId="2" applyNumberFormat="1" applyFont="1" applyBorder="1" applyAlignment="1">
      <alignment horizontal="center" vertical="center"/>
    </xf>
    <xf numFmtId="164" fontId="1" fillId="0" borderId="0" xfId="2" applyFont="1" applyBorder="1" applyAlignment="1">
      <alignment vertical="center"/>
    </xf>
    <xf numFmtId="0" fontId="3" fillId="0" borderId="0" xfId="1" applyFont="1" applyAlignment="1">
      <alignment vertical="center"/>
    </xf>
    <xf numFmtId="0" fontId="1" fillId="0" borderId="16" xfId="1" applyBorder="1" applyAlignment="1">
      <alignment vertical="center"/>
    </xf>
    <xf numFmtId="0" fontId="1" fillId="0" borderId="17" xfId="1" applyBorder="1" applyAlignment="1">
      <alignment horizontal="center" vertical="center"/>
    </xf>
    <xf numFmtId="164" fontId="1" fillId="0" borderId="18" xfId="2" applyFont="1" applyFill="1" applyBorder="1" applyAlignment="1">
      <alignment horizontal="center" vertical="center"/>
    </xf>
    <xf numFmtId="0" fontId="1" fillId="0" borderId="19" xfId="1" applyBorder="1" applyAlignment="1">
      <alignment vertical="center"/>
    </xf>
    <xf numFmtId="164" fontId="6" fillId="0" borderId="0" xfId="2" applyFont="1" applyAlignment="1">
      <alignment vertical="center"/>
    </xf>
    <xf numFmtId="164" fontId="3" fillId="0" borderId="0" xfId="2" applyFont="1" applyBorder="1" applyAlignment="1">
      <alignment vertical="center"/>
    </xf>
    <xf numFmtId="10" fontId="3" fillId="0" borderId="0" xfId="3" applyNumberFormat="1" applyFont="1" applyBorder="1" applyAlignment="1">
      <alignment vertical="center"/>
    </xf>
    <xf numFmtId="164" fontId="7" fillId="0" borderId="0" xfId="2" applyFont="1" applyBorder="1" applyAlignment="1">
      <alignment vertical="center"/>
    </xf>
    <xf numFmtId="9" fontId="7" fillId="0" borderId="0" xfId="3" applyFont="1" applyBorder="1" applyAlignment="1">
      <alignment vertical="center"/>
    </xf>
    <xf numFmtId="164" fontId="1" fillId="0" borderId="17" xfId="2" applyFont="1" applyBorder="1" applyAlignment="1">
      <alignment vertical="center"/>
    </xf>
    <xf numFmtId="10" fontId="1" fillId="0" borderId="17" xfId="3" applyNumberFormat="1" applyFont="1" applyBorder="1" applyAlignment="1">
      <alignment vertical="center"/>
    </xf>
    <xf numFmtId="164" fontId="3" fillId="0" borderId="17" xfId="2" applyFont="1" applyBorder="1" applyAlignment="1">
      <alignment vertical="center"/>
    </xf>
    <xf numFmtId="10" fontId="3" fillId="0" borderId="17" xfId="3" applyNumberFormat="1" applyFont="1" applyBorder="1" applyAlignment="1">
      <alignment vertical="center"/>
    </xf>
    <xf numFmtId="10" fontId="7" fillId="0" borderId="0" xfId="3" applyNumberFormat="1" applyFont="1" applyBorder="1" applyAlignment="1">
      <alignment vertical="center"/>
    </xf>
    <xf numFmtId="164" fontId="0" fillId="0" borderId="0" xfId="2" applyFont="1" applyBorder="1" applyAlignment="1">
      <alignment vertical="center"/>
    </xf>
    <xf numFmtId="0" fontId="1" fillId="0" borderId="0" xfId="1"/>
    <xf numFmtId="0" fontId="3" fillId="0" borderId="0" xfId="1" applyFont="1" applyAlignment="1">
      <alignment horizontal="left" vertical="center"/>
    </xf>
    <xf numFmtId="0" fontId="1" fillId="0" borderId="15" xfId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10" fontId="1" fillId="0" borderId="3" xfId="1" applyNumberFormat="1" applyBorder="1" applyAlignment="1">
      <alignment horizontal="center" vertical="center"/>
    </xf>
    <xf numFmtId="0" fontId="1" fillId="0" borderId="16" xfId="1" applyBorder="1" applyAlignment="1">
      <alignment horizontal="left" vertical="center"/>
    </xf>
    <xf numFmtId="10" fontId="1" fillId="0" borderId="18" xfId="1" applyNumberFormat="1" applyBorder="1" applyAlignment="1">
      <alignment horizontal="center" vertical="center"/>
    </xf>
    <xf numFmtId="164" fontId="8" fillId="0" borderId="0" xfId="2" applyFont="1" applyAlignment="1">
      <alignment vertical="center"/>
    </xf>
    <xf numFmtId="0" fontId="1" fillId="2" borderId="16" xfId="1" applyFill="1" applyBorder="1" applyAlignment="1">
      <alignment horizontal="left" vertical="center"/>
    </xf>
    <xf numFmtId="10" fontId="1" fillId="0" borderId="14" xfId="1" applyNumberFormat="1" applyBorder="1" applyAlignment="1">
      <alignment horizontal="center" vertical="center"/>
    </xf>
    <xf numFmtId="0" fontId="1" fillId="0" borderId="22" xfId="1" applyBorder="1" applyAlignment="1">
      <alignment vertical="center"/>
    </xf>
    <xf numFmtId="0" fontId="1" fillId="0" borderId="23" xfId="1" applyBorder="1" applyAlignment="1">
      <alignment vertical="center"/>
    </xf>
    <xf numFmtId="10" fontId="1" fillId="0" borderId="24" xfId="1" applyNumberFormat="1" applyBorder="1" applyAlignment="1">
      <alignment vertical="center"/>
    </xf>
    <xf numFmtId="0" fontId="1" fillId="0" borderId="25" xfId="1" applyBorder="1" applyAlignment="1">
      <alignment horizontal="left" vertical="center"/>
    </xf>
    <xf numFmtId="0" fontId="1" fillId="0" borderId="26" xfId="1" applyBorder="1" applyAlignment="1">
      <alignment horizontal="left" vertical="center"/>
    </xf>
    <xf numFmtId="0" fontId="1" fillId="0" borderId="27" xfId="1" applyBorder="1" applyAlignment="1">
      <alignment vertical="center"/>
    </xf>
    <xf numFmtId="0" fontId="3" fillId="0" borderId="7" xfId="1" applyFont="1" applyBorder="1" applyAlignment="1">
      <alignment vertical="center" wrapText="1"/>
    </xf>
    <xf numFmtId="0" fontId="1" fillId="0" borderId="9" xfId="1" applyBorder="1" applyAlignment="1">
      <alignment vertical="center"/>
    </xf>
    <xf numFmtId="10" fontId="3" fillId="0" borderId="8" xfId="1" applyNumberFormat="1" applyFont="1" applyBorder="1" applyAlignment="1">
      <alignment horizontal="center" vertical="center" wrapText="1"/>
    </xf>
    <xf numFmtId="0" fontId="1" fillId="0" borderId="0" xfId="4" applyAlignment="1">
      <alignment vertical="center"/>
    </xf>
    <xf numFmtId="0" fontId="1" fillId="0" borderId="28" xfId="1" applyBorder="1" applyAlignment="1">
      <alignment vertical="center"/>
    </xf>
    <xf numFmtId="0" fontId="1" fillId="0" borderId="29" xfId="1" applyBorder="1" applyAlignment="1">
      <alignment horizontal="center" vertical="center"/>
    </xf>
    <xf numFmtId="164" fontId="1" fillId="0" borderId="30" xfId="2" applyFont="1" applyFill="1" applyBorder="1" applyAlignment="1">
      <alignment horizontal="center" vertical="center"/>
    </xf>
    <xf numFmtId="10" fontId="1" fillId="0" borderId="17" xfId="1" applyNumberFormat="1" applyBorder="1" applyAlignment="1">
      <alignment horizontal="center" vertical="center"/>
    </xf>
    <xf numFmtId="164" fontId="3" fillId="3" borderId="14" xfId="2" applyFont="1" applyFill="1" applyBorder="1" applyAlignment="1">
      <alignment horizontal="center" vertical="center"/>
    </xf>
    <xf numFmtId="164" fontId="3" fillId="3" borderId="21" xfId="2" applyFont="1" applyFill="1" applyBorder="1" applyAlignment="1">
      <alignment vertical="center"/>
    </xf>
    <xf numFmtId="0" fontId="5" fillId="3" borderId="15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164" fontId="5" fillId="3" borderId="3" xfId="2" applyFont="1" applyFill="1" applyBorder="1" applyAlignment="1">
      <alignment horizontal="center" vertical="center"/>
    </xf>
    <xf numFmtId="164" fontId="3" fillId="3" borderId="14" xfId="2" applyFont="1" applyFill="1" applyBorder="1" applyAlignment="1">
      <alignment vertical="center"/>
    </xf>
    <xf numFmtId="4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0" fillId="0" borderId="0" xfId="0" applyNumberFormat="1"/>
    <xf numFmtId="0" fontId="0" fillId="0" borderId="17" xfId="0" applyBorder="1"/>
    <xf numFmtId="44" fontId="0" fillId="0" borderId="17" xfId="6" applyFont="1" applyBorder="1"/>
    <xf numFmtId="44" fontId="0" fillId="0" borderId="17" xfId="0" applyNumberFormat="1" applyBorder="1"/>
    <xf numFmtId="167" fontId="0" fillId="0" borderId="17" xfId="5" applyNumberFormat="1" applyFont="1" applyBorder="1"/>
    <xf numFmtId="9" fontId="0" fillId="0" borderId="17" xfId="7" applyFont="1" applyBorder="1"/>
    <xf numFmtId="167" fontId="0" fillId="0" borderId="17" xfId="0" applyNumberFormat="1" applyBorder="1"/>
    <xf numFmtId="0" fontId="0" fillId="0" borderId="17" xfId="0" applyBorder="1" applyAlignment="1">
      <alignment wrapText="1"/>
    </xf>
    <xf numFmtId="167" fontId="11" fillId="0" borderId="17" xfId="0" applyNumberFormat="1" applyFont="1" applyBorder="1"/>
    <xf numFmtId="168" fontId="0" fillId="0" borderId="17" xfId="0" applyNumberFormat="1" applyBorder="1"/>
    <xf numFmtId="168" fontId="11" fillId="0" borderId="17" xfId="0" applyNumberFormat="1" applyFont="1" applyBorder="1"/>
    <xf numFmtId="0" fontId="0" fillId="4" borderId="17" xfId="0" applyFill="1" applyBorder="1" applyAlignment="1">
      <alignment horizontal="center"/>
    </xf>
    <xf numFmtId="0" fontId="0" fillId="4" borderId="17" xfId="0" applyFill="1" applyBorder="1" applyAlignment="1">
      <alignment vertical="center"/>
    </xf>
    <xf numFmtId="0" fontId="0" fillId="4" borderId="17" xfId="0" applyFill="1" applyBorder="1"/>
    <xf numFmtId="0" fontId="0" fillId="4" borderId="17" xfId="0" applyFill="1" applyBorder="1" applyAlignment="1">
      <alignment wrapText="1"/>
    </xf>
    <xf numFmtId="164" fontId="3" fillId="3" borderId="0" xfId="2" applyFont="1" applyFill="1" applyBorder="1" applyAlignment="1">
      <alignment vertical="center"/>
    </xf>
    <xf numFmtId="164" fontId="3" fillId="0" borderId="0" xfId="2" applyFont="1" applyBorder="1" applyAlignment="1">
      <alignment horizontal="center" vertical="center"/>
    </xf>
    <xf numFmtId="10" fontId="0" fillId="0" borderId="0" xfId="3" applyNumberFormat="1" applyFont="1" applyBorder="1" applyAlignment="1">
      <alignment vertical="center"/>
    </xf>
    <xf numFmtId="0" fontId="12" fillId="0" borderId="0" xfId="8"/>
    <xf numFmtId="0" fontId="1" fillId="0" borderId="19" xfId="1" applyBorder="1" applyAlignment="1">
      <alignment horizontal="left" vertical="center"/>
    </xf>
    <xf numFmtId="0" fontId="1" fillId="0" borderId="20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164" fontId="5" fillId="5" borderId="37" xfId="2" applyFont="1" applyFill="1" applyBorder="1" applyAlignment="1">
      <alignment horizontal="center" vertical="center"/>
    </xf>
    <xf numFmtId="164" fontId="5" fillId="5" borderId="38" xfId="2" applyFont="1" applyFill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44" fontId="1" fillId="6" borderId="17" xfId="6" applyFont="1" applyFill="1" applyBorder="1" applyAlignment="1">
      <alignment horizontal="center" vertical="center"/>
    </xf>
    <xf numFmtId="44" fontId="1" fillId="0" borderId="18" xfId="6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horizontal="center" vertical="center"/>
    </xf>
    <xf numFmtId="169" fontId="13" fillId="6" borderId="17" xfId="6" applyNumberFormat="1" applyFont="1" applyFill="1" applyBorder="1" applyAlignment="1" applyProtection="1">
      <alignment horizontal="center" vertical="center"/>
    </xf>
    <xf numFmtId="1" fontId="1" fillId="0" borderId="40" xfId="0" applyNumberFormat="1" applyFont="1" applyBorder="1" applyAlignment="1">
      <alignment horizontal="center" vertical="center"/>
    </xf>
    <xf numFmtId="44" fontId="1" fillId="0" borderId="41" xfId="6" applyFont="1" applyFill="1" applyBorder="1" applyAlignment="1">
      <alignment horizontal="center" vertical="center"/>
    </xf>
    <xf numFmtId="44" fontId="3" fillId="5" borderId="21" xfId="6" applyFont="1" applyFill="1" applyBorder="1" applyAlignment="1">
      <alignment horizontal="center" vertical="center"/>
    </xf>
    <xf numFmtId="0" fontId="0" fillId="0" borderId="16" xfId="0" applyBorder="1"/>
    <xf numFmtId="0" fontId="0" fillId="0" borderId="19" xfId="0" applyBorder="1"/>
    <xf numFmtId="0" fontId="0" fillId="0" borderId="6" xfId="0" applyBorder="1"/>
    <xf numFmtId="0" fontId="0" fillId="0" borderId="4" xfId="0" applyBorder="1"/>
    <xf numFmtId="0" fontId="0" fillId="0" borderId="25" xfId="0" applyBorder="1"/>
    <xf numFmtId="0" fontId="0" fillId="0" borderId="21" xfId="0" applyBorder="1"/>
    <xf numFmtId="44" fontId="0" fillId="0" borderId="2" xfId="6" applyFont="1" applyBorder="1"/>
    <xf numFmtId="44" fontId="0" fillId="0" borderId="20" xfId="6" applyFont="1" applyBorder="1"/>
    <xf numFmtId="44" fontId="0" fillId="7" borderId="21" xfId="6" applyFont="1" applyFill="1" applyBorder="1"/>
    <xf numFmtId="44" fontId="0" fillId="0" borderId="0" xfId="6" applyFont="1"/>
    <xf numFmtId="44" fontId="0" fillId="0" borderId="15" xfId="6" applyFont="1" applyBorder="1"/>
    <xf numFmtId="44" fontId="0" fillId="0" borderId="16" xfId="6" applyFont="1" applyBorder="1"/>
    <xf numFmtId="44" fontId="0" fillId="0" borderId="19" xfId="6" applyFont="1" applyBorder="1"/>
    <xf numFmtId="44" fontId="0" fillId="7" borderId="33" xfId="6" applyFont="1" applyFill="1" applyBorder="1"/>
    <xf numFmtId="0" fontId="0" fillId="7" borderId="15" xfId="0" applyFill="1" applyBorder="1"/>
    <xf numFmtId="0" fontId="0" fillId="7" borderId="1" xfId="0" applyFill="1" applyBorder="1"/>
    <xf numFmtId="44" fontId="0" fillId="0" borderId="0" xfId="6" applyFont="1" applyFill="1" applyBorder="1"/>
    <xf numFmtId="44" fontId="0" fillId="0" borderId="3" xfId="6" applyFont="1" applyBorder="1"/>
    <xf numFmtId="44" fontId="0" fillId="0" borderId="18" xfId="6" applyFont="1" applyBorder="1"/>
    <xf numFmtId="44" fontId="0" fillId="0" borderId="30" xfId="6" applyFont="1" applyFill="1" applyBorder="1"/>
    <xf numFmtId="44" fontId="0" fillId="7" borderId="21" xfId="0" applyNumberFormat="1" applyFill="1" applyBorder="1"/>
    <xf numFmtId="0" fontId="15" fillId="7" borderId="17" xfId="0" applyFont="1" applyFill="1" applyBorder="1"/>
    <xf numFmtId="0" fontId="0" fillId="0" borderId="42" xfId="0" applyBorder="1"/>
    <xf numFmtId="44" fontId="0" fillId="0" borderId="29" xfId="6" applyFont="1" applyBorder="1"/>
    <xf numFmtId="43" fontId="11" fillId="0" borderId="8" xfId="0" applyNumberFormat="1" applyFont="1" applyBorder="1"/>
    <xf numFmtId="164" fontId="1" fillId="0" borderId="44" xfId="2" applyFont="1" applyBorder="1" applyAlignment="1">
      <alignment vertical="center"/>
    </xf>
    <xf numFmtId="164" fontId="3" fillId="8" borderId="7" xfId="2" applyFont="1" applyFill="1" applyBorder="1" applyAlignment="1">
      <alignment vertical="center"/>
    </xf>
    <xf numFmtId="164" fontId="3" fillId="3" borderId="21" xfId="2" applyFont="1" applyFill="1" applyBorder="1" applyAlignment="1">
      <alignment horizontal="center" vertical="center"/>
    </xf>
    <xf numFmtId="164" fontId="3" fillId="0" borderId="0" xfId="2" applyFont="1" applyFill="1" applyBorder="1" applyAlignment="1">
      <alignment vertical="center"/>
    </xf>
    <xf numFmtId="16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1" fillId="0" borderId="19" xfId="1" applyBorder="1" applyAlignment="1">
      <alignment horizontal="left" vertical="center"/>
    </xf>
    <xf numFmtId="0" fontId="0" fillId="0" borderId="0" xfId="0" applyNumberFormat="1"/>
    <xf numFmtId="0" fontId="1" fillId="0" borderId="17" xfId="1" applyNumberFormat="1" applyBorder="1" applyAlignment="1">
      <alignment horizontal="center" vertical="center"/>
    </xf>
    <xf numFmtId="0" fontId="1" fillId="0" borderId="17" xfId="1" applyBorder="1" applyAlignment="1">
      <alignment vertical="center"/>
    </xf>
    <xf numFmtId="164" fontId="1" fillId="0" borderId="17" xfId="2" applyFont="1" applyFill="1" applyBorder="1" applyAlignment="1">
      <alignment horizontal="center" vertical="center"/>
    </xf>
    <xf numFmtId="0" fontId="1" fillId="0" borderId="17" xfId="1" applyFill="1" applyBorder="1" applyAlignment="1">
      <alignment vertical="center"/>
    </xf>
    <xf numFmtId="0" fontId="1" fillId="0" borderId="17" xfId="1" applyFill="1" applyBorder="1" applyAlignment="1">
      <alignment horizontal="center" vertical="center"/>
    </xf>
    <xf numFmtId="44" fontId="3" fillId="5" borderId="33" xfId="6" applyFont="1" applyFill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0" fillId="0" borderId="46" xfId="0" applyBorder="1"/>
    <xf numFmtId="44" fontId="0" fillId="0" borderId="46" xfId="6" applyFont="1" applyBorder="1"/>
    <xf numFmtId="0" fontId="0" fillId="0" borderId="0" xfId="0" applyBorder="1"/>
    <xf numFmtId="44" fontId="0" fillId="0" borderId="0" xfId="0" applyNumberFormat="1"/>
    <xf numFmtId="0" fontId="0" fillId="0" borderId="17" xfId="0" applyFill="1" applyBorder="1"/>
    <xf numFmtId="44" fontId="0" fillId="0" borderId="17" xfId="6" applyFont="1" applyFill="1" applyBorder="1"/>
    <xf numFmtId="44" fontId="0" fillId="0" borderId="0" xfId="0" applyNumberFormat="1" applyFill="1" applyBorder="1"/>
    <xf numFmtId="9" fontId="1" fillId="0" borderId="17" xfId="1" applyNumberFormat="1" applyBorder="1" applyAlignment="1">
      <alignment horizontal="center" vertical="center"/>
    </xf>
    <xf numFmtId="0" fontId="1" fillId="0" borderId="21" xfId="1" applyBorder="1" applyAlignment="1">
      <alignment vertical="center"/>
    </xf>
    <xf numFmtId="0" fontId="1" fillId="0" borderId="48" xfId="1" applyFill="1" applyBorder="1" applyAlignment="1">
      <alignment vertical="center"/>
    </xf>
    <xf numFmtId="0" fontId="1" fillId="0" borderId="48" xfId="1" applyFill="1" applyBorder="1" applyAlignment="1">
      <alignment horizontal="center" vertical="center"/>
    </xf>
    <xf numFmtId="0" fontId="1" fillId="0" borderId="49" xfId="1" applyFill="1" applyBorder="1" applyAlignment="1">
      <alignment horizontal="center" vertical="center"/>
    </xf>
    <xf numFmtId="0" fontId="14" fillId="0" borderId="0" xfId="0" applyFont="1"/>
    <xf numFmtId="44" fontId="0" fillId="0" borderId="50" xfId="0" applyNumberFormat="1" applyBorder="1"/>
    <xf numFmtId="0" fontId="9" fillId="0" borderId="0" xfId="0" applyFont="1" applyAlignment="1">
      <alignment horizontal="center"/>
    </xf>
    <xf numFmtId="0" fontId="1" fillId="0" borderId="25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164" fontId="1" fillId="0" borderId="6" xfId="2" applyFont="1" applyBorder="1" applyAlignment="1">
      <alignment horizontal="left" vertical="center"/>
    </xf>
    <xf numFmtId="164" fontId="1" fillId="0" borderId="12" xfId="2" applyFont="1" applyBorder="1" applyAlignment="1">
      <alignment horizontal="left" vertical="center"/>
    </xf>
    <xf numFmtId="164" fontId="1" fillId="0" borderId="13" xfId="2" applyFont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12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164" fontId="3" fillId="0" borderId="1" xfId="2" applyFont="1" applyBorder="1" applyAlignment="1">
      <alignment horizontal="left" vertical="center"/>
    </xf>
    <xf numFmtId="164" fontId="3" fillId="0" borderId="10" xfId="2" applyFont="1" applyBorder="1" applyAlignment="1">
      <alignment horizontal="left" vertical="center"/>
    </xf>
    <xf numFmtId="164" fontId="3" fillId="0" borderId="11" xfId="2" applyFont="1" applyBorder="1" applyAlignment="1">
      <alignment horizontal="left" vertical="center"/>
    </xf>
    <xf numFmtId="0" fontId="2" fillId="3" borderId="7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 wrapText="1"/>
    </xf>
    <xf numFmtId="0" fontId="1" fillId="0" borderId="24" xfId="1" applyBorder="1" applyAlignment="1">
      <alignment horizontal="center" vertical="center" wrapText="1"/>
    </xf>
    <xf numFmtId="0" fontId="1" fillId="0" borderId="34" xfId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35" xfId="1" applyBorder="1" applyAlignment="1">
      <alignment horizontal="center" vertical="center" wrapText="1"/>
    </xf>
    <xf numFmtId="0" fontId="1" fillId="0" borderId="25" xfId="1" applyBorder="1" applyAlignment="1">
      <alignment horizontal="center" vertical="center" wrapText="1"/>
    </xf>
    <xf numFmtId="0" fontId="1" fillId="0" borderId="26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164" fontId="3" fillId="0" borderId="15" xfId="2" applyFont="1" applyBorder="1" applyAlignment="1">
      <alignment horizontal="center" vertical="center"/>
    </xf>
    <xf numFmtId="164" fontId="3" fillId="0" borderId="3" xfId="2" applyFont="1" applyBorder="1" applyAlignment="1">
      <alignment horizontal="center" vertical="center"/>
    </xf>
    <xf numFmtId="165" fontId="1" fillId="0" borderId="31" xfId="1" applyNumberFormat="1" applyBorder="1" applyAlignment="1">
      <alignment horizontal="center" vertical="center"/>
    </xf>
    <xf numFmtId="165" fontId="1" fillId="0" borderId="32" xfId="1" applyNumberFormat="1" applyBorder="1" applyAlignment="1">
      <alignment horizontal="center" vertical="center"/>
    </xf>
    <xf numFmtId="166" fontId="3" fillId="8" borderId="7" xfId="1" applyNumberFormat="1" applyFont="1" applyFill="1" applyBorder="1" applyAlignment="1">
      <alignment horizontal="center" vertical="center"/>
    </xf>
    <xf numFmtId="166" fontId="3" fillId="8" borderId="8" xfId="1" applyNumberFormat="1" applyFont="1" applyFill="1" applyBorder="1" applyAlignment="1">
      <alignment horizontal="center" vertical="center"/>
    </xf>
    <xf numFmtId="165" fontId="1" fillId="0" borderId="4" xfId="1" applyNumberFormat="1" applyBorder="1" applyAlignment="1">
      <alignment horizontal="center" vertical="center"/>
    </xf>
    <xf numFmtId="165" fontId="1" fillId="0" borderId="5" xfId="1" applyNumberFormat="1" applyBorder="1" applyAlignment="1">
      <alignment horizontal="center" vertical="center"/>
    </xf>
    <xf numFmtId="0" fontId="1" fillId="0" borderId="19" xfId="1" applyBorder="1" applyAlignment="1">
      <alignment horizontal="left" vertical="center"/>
    </xf>
    <xf numFmtId="0" fontId="1" fillId="0" borderId="20" xfId="1" applyBorder="1" applyAlignment="1">
      <alignment horizontal="left" vertical="center"/>
    </xf>
    <xf numFmtId="0" fontId="1" fillId="0" borderId="45" xfId="1" applyBorder="1" applyAlignment="1">
      <alignment horizontal="left" vertical="center"/>
    </xf>
    <xf numFmtId="0" fontId="2" fillId="3" borderId="34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14" fontId="3" fillId="0" borderId="0" xfId="2" applyNumberFormat="1" applyFont="1" applyAlignment="1">
      <alignment horizontal="right" vertic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7" xfId="0" applyFont="1" applyBorder="1" applyAlignment="1">
      <alignment horizontal="center" wrapText="1"/>
    </xf>
    <xf numFmtId="0" fontId="14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2" fillId="0" borderId="19" xfId="8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4" fillId="0" borderId="20" xfId="0" applyFont="1" applyBorder="1" applyAlignment="1">
      <alignment horizontal="center" wrapText="1"/>
    </xf>
    <xf numFmtId="0" fontId="12" fillId="0" borderId="43" xfId="8" applyBorder="1" applyAlignment="1">
      <alignment horizontal="center"/>
    </xf>
    <xf numFmtId="0" fontId="12" fillId="0" borderId="13" xfId="8" applyBorder="1" applyAlignment="1">
      <alignment horizontal="center"/>
    </xf>
    <xf numFmtId="0" fontId="12" fillId="0" borderId="2" xfId="8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0" borderId="17" xfId="8" applyBorder="1" applyAlignment="1">
      <alignment horizontal="center"/>
    </xf>
    <xf numFmtId="0" fontId="12" fillId="0" borderId="20" xfId="8" applyBorder="1" applyAlignment="1">
      <alignment horizontal="center"/>
    </xf>
    <xf numFmtId="0" fontId="12" fillId="0" borderId="15" xfId="8" applyBorder="1" applyAlignment="1">
      <alignment horizontal="center"/>
    </xf>
    <xf numFmtId="0" fontId="0" fillId="0" borderId="42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2" fillId="0" borderId="17" xfId="8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2" fillId="0" borderId="0" xfId="8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8" applyAlignment="1">
      <alignment horizontal="center"/>
    </xf>
    <xf numFmtId="0" fontId="0" fillId="3" borderId="17" xfId="0" applyFill="1" applyBorder="1" applyAlignment="1">
      <alignment horizontal="center"/>
    </xf>
    <xf numFmtId="0" fontId="0" fillId="4" borderId="17" xfId="0" applyFill="1" applyBorder="1" applyAlignment="1">
      <alignment horizontal="left" vertical="center" wrapText="1"/>
    </xf>
    <xf numFmtId="0" fontId="0" fillId="4" borderId="17" xfId="0" applyFill="1" applyBorder="1" applyAlignment="1">
      <alignment horizontal="center" vertical="center" wrapText="1"/>
    </xf>
  </cellXfs>
  <cellStyles count="9">
    <cellStyle name="Hiperlink" xfId="8" builtinId="8"/>
    <cellStyle name="Moeda" xfId="6" builtinId="4"/>
    <cellStyle name="Normal" xfId="0" builtinId="0"/>
    <cellStyle name="Normal 2" xfId="1"/>
    <cellStyle name="Normal 2 2" xfId="4"/>
    <cellStyle name="Porcentagem" xfId="7" builtinId="5"/>
    <cellStyle name="Porcentagem 2" xfId="3"/>
    <cellStyle name="Vírgula" xfId="5" builtin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</xdr:row>
      <xdr:rowOff>0</xdr:rowOff>
    </xdr:from>
    <xdr:to>
      <xdr:col>9</xdr:col>
      <xdr:colOff>161925</xdr:colOff>
      <xdr:row>22</xdr:row>
      <xdr:rowOff>104816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63550" y="2009775"/>
          <a:ext cx="1381125" cy="2543216"/>
        </a:xfrm>
        <a:prstGeom prst="rect">
          <a:avLst/>
        </a:prstGeom>
      </xdr:spPr>
    </xdr:pic>
    <xdr:clientData/>
  </xdr:twoCellAnchor>
  <xdr:twoCellAnchor editAs="oneCell">
    <xdr:from>
      <xdr:col>9</xdr:col>
      <xdr:colOff>333375</xdr:colOff>
      <xdr:row>8</xdr:row>
      <xdr:rowOff>161925</xdr:rowOff>
    </xdr:from>
    <xdr:to>
      <xdr:col>11</xdr:col>
      <xdr:colOff>556642</xdr:colOff>
      <xdr:row>21</xdr:row>
      <xdr:rowOff>152400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16125" y="1981200"/>
          <a:ext cx="1442467" cy="2619375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123825</xdr:colOff>
      <xdr:row>8</xdr:row>
      <xdr:rowOff>171450</xdr:rowOff>
    </xdr:from>
    <xdr:to>
      <xdr:col>14</xdr:col>
      <xdr:colOff>541734</xdr:colOff>
      <xdr:row>21</xdr:row>
      <xdr:rowOff>161925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35375" y="1990725"/>
          <a:ext cx="1637109" cy="26193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25</xdr:row>
      <xdr:rowOff>1</xdr:rowOff>
    </xdr:from>
    <xdr:to>
      <xdr:col>9</xdr:col>
      <xdr:colOff>9525</xdr:colOff>
      <xdr:row>37</xdr:row>
      <xdr:rowOff>69057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63575" y="5353051"/>
          <a:ext cx="1228725" cy="2355056"/>
        </a:xfrm>
        <a:prstGeom prst="rect">
          <a:avLst/>
        </a:prstGeom>
      </xdr:spPr>
    </xdr:pic>
    <xdr:clientData/>
  </xdr:twoCellAnchor>
  <xdr:twoCellAnchor editAs="oneCell">
    <xdr:from>
      <xdr:col>9</xdr:col>
      <xdr:colOff>142875</xdr:colOff>
      <xdr:row>25</xdr:row>
      <xdr:rowOff>28575</xdr:rowOff>
    </xdr:from>
    <xdr:to>
      <xdr:col>11</xdr:col>
      <xdr:colOff>296666</xdr:colOff>
      <xdr:row>37</xdr:row>
      <xdr:rowOff>142875</xdr:rowOff>
    </xdr:to>
    <xdr:pic>
      <xdr:nvPicPr>
        <xdr:cNvPr id="6" name="Imagem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725650" y="5381625"/>
          <a:ext cx="1372991" cy="2400300"/>
        </a:xfrm>
        <a:prstGeom prst="rect">
          <a:avLst/>
        </a:prstGeom>
      </xdr:spPr>
    </xdr:pic>
    <xdr:clientData/>
  </xdr:twoCellAnchor>
  <xdr:twoCellAnchor editAs="oneCell">
    <xdr:from>
      <xdr:col>12</xdr:col>
      <xdr:colOff>9525</xdr:colOff>
      <xdr:row>25</xdr:row>
      <xdr:rowOff>28575</xdr:rowOff>
    </xdr:from>
    <xdr:to>
      <xdr:col>14</xdr:col>
      <xdr:colOff>257175</xdr:colOff>
      <xdr:row>38</xdr:row>
      <xdr:rowOff>177296</xdr:rowOff>
    </xdr:to>
    <xdr:pic>
      <xdr:nvPicPr>
        <xdr:cNvPr id="7" name="Imagem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21100" y="5381625"/>
          <a:ext cx="1466850" cy="2625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7"/>
  <sheetViews>
    <sheetView topLeftCell="A100" workbookViewId="0">
      <selection activeCell="A116" sqref="A116:D117"/>
    </sheetView>
  </sheetViews>
  <sheetFormatPr defaultRowHeight="15" x14ac:dyDescent="0.25"/>
  <cols>
    <col min="1" max="1" width="41.7109375" customWidth="1"/>
    <col min="3" max="3" width="19.7109375" customWidth="1"/>
    <col min="4" max="4" width="49.7109375" customWidth="1"/>
    <col min="5" max="5" width="14" customWidth="1"/>
  </cols>
  <sheetData>
    <row r="1" spans="1:4" ht="15.75" thickBot="1" x14ac:dyDescent="0.3"/>
    <row r="2" spans="1:4" ht="31.5" customHeight="1" thickBot="1" x14ac:dyDescent="0.3">
      <c r="A2" s="177" t="s">
        <v>132</v>
      </c>
      <c r="B2" s="178"/>
      <c r="C2" s="178"/>
      <c r="D2" s="179"/>
    </row>
    <row r="3" spans="1:4" ht="15.75" thickBot="1" x14ac:dyDescent="0.3">
      <c r="A3" s="1"/>
      <c r="B3" s="2"/>
      <c r="C3" s="2"/>
      <c r="D3" s="3"/>
    </row>
    <row r="4" spans="1:4" x14ac:dyDescent="0.25">
      <c r="A4" s="180" t="s">
        <v>133</v>
      </c>
      <c r="B4" s="181"/>
      <c r="C4" s="181"/>
      <c r="D4" s="182"/>
    </row>
    <row r="5" spans="1:4" x14ac:dyDescent="0.25">
      <c r="A5" s="183"/>
      <c r="B5" s="184"/>
      <c r="C5" s="184"/>
      <c r="D5" s="185"/>
    </row>
    <row r="6" spans="1:4" x14ac:dyDescent="0.25">
      <c r="A6" s="183"/>
      <c r="B6" s="184"/>
      <c r="C6" s="184"/>
      <c r="D6" s="185"/>
    </row>
    <row r="7" spans="1:4" x14ac:dyDescent="0.25">
      <c r="A7" s="183"/>
      <c r="B7" s="184"/>
      <c r="C7" s="184"/>
      <c r="D7" s="185"/>
    </row>
    <row r="8" spans="1:4" x14ac:dyDescent="0.25">
      <c r="A8" s="183"/>
      <c r="B8" s="184"/>
      <c r="C8" s="184"/>
      <c r="D8" s="185"/>
    </row>
    <row r="9" spans="1:4" ht="15.75" thickBot="1" x14ac:dyDescent="0.3">
      <c r="A9" s="186"/>
      <c r="B9" s="187"/>
      <c r="C9" s="187"/>
      <c r="D9" s="188"/>
    </row>
    <row r="10" spans="1:4" x14ac:dyDescent="0.25">
      <c r="A10" s="1"/>
      <c r="B10" s="2"/>
      <c r="C10" s="2"/>
      <c r="D10" s="3"/>
    </row>
    <row r="11" spans="1:4" ht="15.75" thickBot="1" x14ac:dyDescent="0.3">
      <c r="A11" s="4" t="s">
        <v>0</v>
      </c>
      <c r="B11" s="5"/>
      <c r="C11" s="5"/>
      <c r="D11" s="6">
        <v>46244</v>
      </c>
    </row>
    <row r="12" spans="1:4" x14ac:dyDescent="0.25">
      <c r="A12" s="7" t="s">
        <v>1</v>
      </c>
      <c r="B12" s="189" t="s">
        <v>2</v>
      </c>
      <c r="C12" s="190"/>
      <c r="D12" s="79"/>
    </row>
    <row r="13" spans="1:4" x14ac:dyDescent="0.25">
      <c r="A13" s="8" t="s">
        <v>107</v>
      </c>
      <c r="B13" s="195">
        <f>D36</f>
        <v>0</v>
      </c>
      <c r="C13" s="196"/>
      <c r="D13" s="80"/>
    </row>
    <row r="14" spans="1:4" x14ac:dyDescent="0.25">
      <c r="A14" s="8" t="s">
        <v>130</v>
      </c>
      <c r="B14" s="195">
        <f>E51</f>
        <v>0</v>
      </c>
      <c r="C14" s="196"/>
      <c r="D14" s="80"/>
    </row>
    <row r="15" spans="1:4" ht="15.75" thickBot="1" x14ac:dyDescent="0.3">
      <c r="A15" s="9" t="s">
        <v>4</v>
      </c>
      <c r="B15" s="191">
        <f>D59</f>
        <v>0</v>
      </c>
      <c r="C15" s="192"/>
      <c r="D15" s="80"/>
    </row>
    <row r="16" spans="1:4" ht="15.75" thickBot="1" x14ac:dyDescent="0.3">
      <c r="A16" s="128" t="s">
        <v>164</v>
      </c>
      <c r="B16" s="193">
        <f>SUM(B13:C15)</f>
        <v>0</v>
      </c>
      <c r="C16" s="194"/>
      <c r="D16" s="21" t="s">
        <v>134</v>
      </c>
    </row>
    <row r="17" spans="1:11" ht="15.75" thickBot="1" x14ac:dyDescent="0.3">
      <c r="A17" s="1" t="s">
        <v>163</v>
      </c>
      <c r="B17" s="193">
        <f>B16/220</f>
        <v>0</v>
      </c>
      <c r="C17" s="194"/>
      <c r="D17" s="10"/>
    </row>
    <row r="18" spans="1:11" x14ac:dyDescent="0.25">
      <c r="A18" s="1"/>
      <c r="B18" s="1"/>
      <c r="C18" s="1"/>
      <c r="D18" s="10"/>
    </row>
    <row r="19" spans="1:11" ht="15.75" thickBot="1" x14ac:dyDescent="0.3">
      <c r="A19" s="4" t="s">
        <v>5</v>
      </c>
      <c r="B19" s="10"/>
      <c r="C19" s="10"/>
      <c r="D19" s="10"/>
    </row>
    <row r="20" spans="1:11" x14ac:dyDescent="0.25">
      <c r="A20" s="174" t="s">
        <v>6</v>
      </c>
      <c r="B20" s="175"/>
      <c r="C20" s="176"/>
      <c r="D20" s="11" t="s">
        <v>7</v>
      </c>
    </row>
    <row r="21" spans="1:11" ht="15.75" thickBot="1" x14ac:dyDescent="0.3">
      <c r="A21" s="165" t="str">
        <f>'Dados Planilha'!B7</f>
        <v xml:space="preserve"> Bombeiro Civil Nível Básico </v>
      </c>
      <c r="B21" s="166"/>
      <c r="C21" s="167"/>
      <c r="D21" s="12">
        <v>1</v>
      </c>
    </row>
    <row r="22" spans="1:11" x14ac:dyDescent="0.25">
      <c r="A22" s="13"/>
      <c r="B22" s="13"/>
      <c r="C22" s="13"/>
      <c r="D22" s="1"/>
    </row>
    <row r="23" spans="1:11" x14ac:dyDescent="0.25">
      <c r="A23" s="14" t="s">
        <v>8</v>
      </c>
      <c r="B23" s="1"/>
      <c r="C23" s="1"/>
      <c r="D23" s="10"/>
    </row>
    <row r="24" spans="1:11" ht="15.75" thickBot="1" x14ac:dyDescent="0.3">
      <c r="A24" s="1"/>
      <c r="B24" s="1"/>
      <c r="C24" s="1"/>
      <c r="D24" s="10"/>
    </row>
    <row r="25" spans="1:11" x14ac:dyDescent="0.25">
      <c r="A25" s="56" t="s">
        <v>9</v>
      </c>
      <c r="B25" s="57" t="s">
        <v>10</v>
      </c>
      <c r="C25" s="57" t="s">
        <v>7</v>
      </c>
      <c r="D25" s="58" t="s">
        <v>11</v>
      </c>
      <c r="K25" s="60"/>
    </row>
    <row r="26" spans="1:11" x14ac:dyDescent="0.25">
      <c r="A26" s="15" t="s">
        <v>12</v>
      </c>
      <c r="B26" s="16" t="s">
        <v>13</v>
      </c>
      <c r="C26" s="16">
        <v>1</v>
      </c>
      <c r="D26" s="17">
        <f>'Dados Planilha'!B8</f>
        <v>0</v>
      </c>
      <c r="E26" s="63"/>
    </row>
    <row r="27" spans="1:11" x14ac:dyDescent="0.25">
      <c r="A27" s="15" t="s">
        <v>60</v>
      </c>
      <c r="B27" s="16" t="s">
        <v>3</v>
      </c>
      <c r="C27" s="136">
        <f>'Dados Planilha'!B21</f>
        <v>0</v>
      </c>
      <c r="D27" s="17">
        <f>(C27/100)*D26</f>
        <v>0</v>
      </c>
    </row>
    <row r="28" spans="1:11" x14ac:dyDescent="0.25">
      <c r="A28" s="15" t="s">
        <v>14</v>
      </c>
      <c r="B28" s="16" t="s">
        <v>3</v>
      </c>
      <c r="C28" s="53">
        <v>0.69289999999999996</v>
      </c>
      <c r="D28" s="17">
        <f>C28*(D26+D27)</f>
        <v>0</v>
      </c>
    </row>
    <row r="29" spans="1:11" x14ac:dyDescent="0.25">
      <c r="A29" s="15" t="s">
        <v>15</v>
      </c>
      <c r="B29" s="16" t="s">
        <v>61</v>
      </c>
      <c r="C29" s="16">
        <v>15</v>
      </c>
      <c r="D29" s="17">
        <f>('Dados Planilha'!B12*C29)*0.8</f>
        <v>0</v>
      </c>
    </row>
    <row r="30" spans="1:11" x14ac:dyDescent="0.25">
      <c r="A30" s="50" t="s">
        <v>62</v>
      </c>
      <c r="B30" s="51" t="s">
        <v>13</v>
      </c>
      <c r="C30" s="51">
        <v>1</v>
      </c>
      <c r="D30" s="52">
        <f>'Dados Planilha'!B13</f>
        <v>0</v>
      </c>
    </row>
    <row r="31" spans="1:11" x14ac:dyDescent="0.25">
      <c r="A31" s="50" t="s">
        <v>63</v>
      </c>
      <c r="B31" s="51" t="s">
        <v>64</v>
      </c>
      <c r="C31" s="51">
        <v>30</v>
      </c>
      <c r="D31" s="52">
        <f>(('Dados Planilha'!B22*2)*15)-(D26*6)/100</f>
        <v>0</v>
      </c>
    </row>
    <row r="32" spans="1:11" x14ac:dyDescent="0.25">
      <c r="A32" s="137" t="s">
        <v>65</v>
      </c>
      <c r="B32" s="16" t="s">
        <v>13</v>
      </c>
      <c r="C32" s="16">
        <v>1</v>
      </c>
      <c r="D32" s="138">
        <f>'Dados Planilha'!B25-'Dados Planilha'!B26</f>
        <v>0</v>
      </c>
    </row>
    <row r="33" spans="1:5" x14ac:dyDescent="0.25">
      <c r="A33" s="139" t="s">
        <v>166</v>
      </c>
      <c r="B33" s="140" t="s">
        <v>13</v>
      </c>
      <c r="C33" s="140">
        <v>1</v>
      </c>
      <c r="D33" s="64">
        <f>'Dados Planilha'!B18</f>
        <v>0</v>
      </c>
    </row>
    <row r="34" spans="1:5" x14ac:dyDescent="0.25">
      <c r="A34" s="139" t="s">
        <v>167</v>
      </c>
      <c r="B34" s="140" t="s">
        <v>13</v>
      </c>
      <c r="C34" s="140">
        <v>1</v>
      </c>
      <c r="D34" s="64">
        <f>'Dados Planilha'!B15-'Dados Planilha'!B16</f>
        <v>0</v>
      </c>
    </row>
    <row r="35" spans="1:5" x14ac:dyDescent="0.25">
      <c r="A35" s="152" t="s">
        <v>180</v>
      </c>
      <c r="B35" s="153" t="s">
        <v>13</v>
      </c>
      <c r="C35" s="154">
        <v>1</v>
      </c>
      <c r="D35" s="156">
        <f>'Dados Planilha'!B27</f>
        <v>0</v>
      </c>
    </row>
    <row r="36" spans="1:5" ht="15.75" thickBot="1" x14ac:dyDescent="0.3">
      <c r="A36" s="168" t="s">
        <v>101</v>
      </c>
      <c r="B36" s="169"/>
      <c r="C36" s="170"/>
      <c r="D36" s="54">
        <f>SUM(D26:D35)</f>
        <v>0</v>
      </c>
    </row>
    <row r="37" spans="1:5" ht="15.75" thickBot="1" x14ac:dyDescent="0.3">
      <c r="A37" s="1"/>
      <c r="B37" s="1"/>
      <c r="C37" s="1"/>
      <c r="D37" s="10"/>
    </row>
    <row r="38" spans="1:5" ht="15.75" thickBot="1" x14ac:dyDescent="0.3">
      <c r="A38" s="160" t="s">
        <v>103</v>
      </c>
      <c r="B38" s="161"/>
      <c r="C38" s="162"/>
      <c r="D38" s="55">
        <f>D36</f>
        <v>0</v>
      </c>
    </row>
    <row r="39" spans="1:5" x14ac:dyDescent="0.25">
      <c r="A39" s="84"/>
      <c r="B39" s="84"/>
      <c r="C39" s="84"/>
      <c r="D39" s="78"/>
    </row>
    <row r="40" spans="1:5" x14ac:dyDescent="0.25">
      <c r="A40" s="85" t="s">
        <v>112</v>
      </c>
      <c r="B40" s="86"/>
      <c r="C40" s="86"/>
      <c r="D40" s="10"/>
      <c r="E40" s="10"/>
    </row>
    <row r="41" spans="1:5" ht="15.75" thickBot="1" x14ac:dyDescent="0.3">
      <c r="A41" s="85" t="s">
        <v>127</v>
      </c>
      <c r="B41" s="86"/>
      <c r="C41" s="86"/>
      <c r="D41" s="10"/>
      <c r="E41" s="10"/>
    </row>
    <row r="42" spans="1:5" ht="15.75" thickBot="1" x14ac:dyDescent="0.3">
      <c r="A42" s="87" t="s">
        <v>9</v>
      </c>
      <c r="B42" s="88" t="s">
        <v>10</v>
      </c>
      <c r="C42" s="88" t="s">
        <v>113</v>
      </c>
      <c r="D42" s="89" t="s">
        <v>114</v>
      </c>
      <c r="E42" s="90" t="s">
        <v>115</v>
      </c>
    </row>
    <row r="43" spans="1:5" x14ac:dyDescent="0.25">
      <c r="A43" s="91" t="s">
        <v>124</v>
      </c>
      <c r="B43" s="92" t="s">
        <v>111</v>
      </c>
      <c r="C43" s="93">
        <v>12</v>
      </c>
      <c r="D43" s="94">
        <f>Uniforme!B4</f>
        <v>0</v>
      </c>
      <c r="E43" s="95">
        <f t="shared" ref="E43:E50" si="0">D43/C43</f>
        <v>0</v>
      </c>
    </row>
    <row r="44" spans="1:5" x14ac:dyDescent="0.25">
      <c r="A44" s="96" t="s">
        <v>118</v>
      </c>
      <c r="B44" s="97" t="s">
        <v>116</v>
      </c>
      <c r="C44" s="93">
        <v>12</v>
      </c>
      <c r="D44" s="98">
        <f>Uniforme!B14</f>
        <v>0</v>
      </c>
      <c r="E44" s="95">
        <f t="shared" si="0"/>
        <v>0</v>
      </c>
    </row>
    <row r="45" spans="1:5" x14ac:dyDescent="0.25">
      <c r="A45" s="96" t="s">
        <v>119</v>
      </c>
      <c r="B45" s="97" t="s">
        <v>116</v>
      </c>
      <c r="C45" s="93">
        <v>12</v>
      </c>
      <c r="D45" s="98">
        <f>Uniforme!B9</f>
        <v>0</v>
      </c>
      <c r="E45" s="95">
        <f t="shared" si="0"/>
        <v>0</v>
      </c>
    </row>
    <row r="46" spans="1:5" x14ac:dyDescent="0.25">
      <c r="A46" s="91" t="s">
        <v>125</v>
      </c>
      <c r="B46" s="92" t="s">
        <v>111</v>
      </c>
      <c r="C46" s="93">
        <v>12</v>
      </c>
      <c r="D46" s="94">
        <f>Uniforme!B19</f>
        <v>0</v>
      </c>
      <c r="E46" s="95">
        <f t="shared" si="0"/>
        <v>0</v>
      </c>
    </row>
    <row r="47" spans="1:5" x14ac:dyDescent="0.25">
      <c r="A47" s="142" t="s">
        <v>171</v>
      </c>
      <c r="B47" s="92" t="s">
        <v>111</v>
      </c>
      <c r="C47" s="93">
        <v>1</v>
      </c>
      <c r="D47" s="94">
        <f>Uniforme!B25</f>
        <v>0</v>
      </c>
      <c r="E47" s="95">
        <f t="shared" si="0"/>
        <v>0</v>
      </c>
    </row>
    <row r="48" spans="1:5" x14ac:dyDescent="0.25">
      <c r="A48" s="142" t="s">
        <v>174</v>
      </c>
      <c r="B48" s="92" t="s">
        <v>111</v>
      </c>
      <c r="C48" s="93">
        <v>1</v>
      </c>
      <c r="D48" s="94">
        <f>Uniforme!B32</f>
        <v>0</v>
      </c>
      <c r="E48" s="95">
        <f t="shared" si="0"/>
        <v>0</v>
      </c>
    </row>
    <row r="49" spans="1:5" x14ac:dyDescent="0.25">
      <c r="A49" s="142" t="s">
        <v>175</v>
      </c>
      <c r="B49" s="92" t="s">
        <v>111</v>
      </c>
      <c r="C49" s="93">
        <v>1</v>
      </c>
      <c r="D49" s="94">
        <f>Uniforme!B37</f>
        <v>0</v>
      </c>
      <c r="E49" s="95">
        <f t="shared" si="0"/>
        <v>0</v>
      </c>
    </row>
    <row r="50" spans="1:5" x14ac:dyDescent="0.25">
      <c r="A50" s="142" t="s">
        <v>177</v>
      </c>
      <c r="B50" s="92" t="s">
        <v>111</v>
      </c>
      <c r="C50" s="93">
        <v>1</v>
      </c>
      <c r="D50" s="94">
        <f>Uniforme!B42</f>
        <v>0</v>
      </c>
      <c r="E50" s="95">
        <f t="shared" si="0"/>
        <v>0</v>
      </c>
    </row>
    <row r="51" spans="1:5" ht="15.75" thickBot="1" x14ac:dyDescent="0.3">
      <c r="A51" s="158" t="s">
        <v>117</v>
      </c>
      <c r="B51" s="159"/>
      <c r="C51" s="99">
        <v>1</v>
      </c>
      <c r="D51" s="100">
        <f>SUM(E43:E50)</f>
        <v>0</v>
      </c>
      <c r="E51" s="141">
        <f>C51*D51</f>
        <v>0</v>
      </c>
    </row>
    <row r="52" spans="1:5" ht="15.75" thickBot="1" x14ac:dyDescent="0.3"/>
    <row r="53" spans="1:5" ht="15.75" thickBot="1" x14ac:dyDescent="0.3">
      <c r="A53" s="163" t="s">
        <v>131</v>
      </c>
      <c r="B53" s="164"/>
      <c r="C53" s="164"/>
      <c r="D53" s="126">
        <f>D38+E51</f>
        <v>0</v>
      </c>
    </row>
    <row r="56" spans="1:5" x14ac:dyDescent="0.25">
      <c r="A56" s="14" t="s">
        <v>126</v>
      </c>
      <c r="B56" s="1"/>
      <c r="C56" s="1"/>
      <c r="D56" s="10"/>
    </row>
    <row r="57" spans="1:5" ht="15.75" thickBot="1" x14ac:dyDescent="0.3">
      <c r="A57" s="1"/>
      <c r="B57" s="1"/>
      <c r="C57" s="1"/>
      <c r="D57" s="10"/>
    </row>
    <row r="58" spans="1:5" x14ac:dyDescent="0.25">
      <c r="A58" s="56" t="s">
        <v>9</v>
      </c>
      <c r="B58" s="57" t="s">
        <v>10</v>
      </c>
      <c r="C58" s="57" t="s">
        <v>7</v>
      </c>
      <c r="D58" s="58" t="s">
        <v>11</v>
      </c>
    </row>
    <row r="59" spans="1:5" ht="15.75" thickBot="1" x14ac:dyDescent="0.3">
      <c r="A59" s="18" t="s">
        <v>16</v>
      </c>
      <c r="B59" s="83" t="s">
        <v>3</v>
      </c>
      <c r="C59" s="83">
        <v>22.19</v>
      </c>
      <c r="D59" s="59">
        <f>(C59/100)*D53</f>
        <v>0</v>
      </c>
    </row>
    <row r="60" spans="1:5" ht="15.75" thickBot="1" x14ac:dyDescent="0.3">
      <c r="A60" s="1"/>
      <c r="B60" s="1"/>
      <c r="C60" s="1"/>
      <c r="D60" s="10"/>
    </row>
    <row r="61" spans="1:5" ht="15.75" thickBot="1" x14ac:dyDescent="0.3">
      <c r="A61" s="171" t="s">
        <v>105</v>
      </c>
      <c r="B61" s="172"/>
      <c r="C61" s="173"/>
      <c r="D61" s="55">
        <f>D53+D59</f>
        <v>0</v>
      </c>
    </row>
    <row r="63" spans="1:5" ht="15.75" x14ac:dyDescent="0.25">
      <c r="A63" s="19" t="s">
        <v>14</v>
      </c>
      <c r="B63" s="10"/>
      <c r="C63" s="10"/>
      <c r="D63" s="10"/>
    </row>
    <row r="64" spans="1:5" x14ac:dyDescent="0.25">
      <c r="A64" s="20"/>
      <c r="B64" s="21"/>
      <c r="C64" s="13"/>
      <c r="D64" s="10"/>
    </row>
    <row r="65" spans="1:4" x14ac:dyDescent="0.25">
      <c r="A65" s="22" t="s">
        <v>17</v>
      </c>
      <c r="B65" s="23"/>
      <c r="C65" s="13"/>
      <c r="D65" s="10"/>
    </row>
    <row r="66" spans="1:4" x14ac:dyDescent="0.25">
      <c r="A66" s="24" t="s">
        <v>18</v>
      </c>
      <c r="B66" s="25">
        <v>0.2</v>
      </c>
      <c r="C66" s="13"/>
      <c r="D66" s="10"/>
    </row>
    <row r="67" spans="1:4" x14ac:dyDescent="0.25">
      <c r="A67" s="24" t="s">
        <v>19</v>
      </c>
      <c r="B67" s="25">
        <v>1.4999999999999999E-2</v>
      </c>
      <c r="C67" s="13"/>
      <c r="D67" s="10"/>
    </row>
    <row r="68" spans="1:4" x14ac:dyDescent="0.25">
      <c r="A68" s="24" t="s">
        <v>20</v>
      </c>
      <c r="B68" s="25">
        <v>0.01</v>
      </c>
      <c r="C68" s="13"/>
      <c r="D68" s="10"/>
    </row>
    <row r="69" spans="1:4" x14ac:dyDescent="0.25">
      <c r="A69" s="24" t="s">
        <v>21</v>
      </c>
      <c r="B69" s="25">
        <v>2E-3</v>
      </c>
      <c r="C69" s="13"/>
      <c r="D69" s="10"/>
    </row>
    <row r="70" spans="1:4" x14ac:dyDescent="0.25">
      <c r="A70" s="24" t="s">
        <v>22</v>
      </c>
      <c r="B70" s="25">
        <v>6.0000000000000001E-3</v>
      </c>
      <c r="C70" s="13"/>
      <c r="D70" s="10"/>
    </row>
    <row r="71" spans="1:4" x14ac:dyDescent="0.25">
      <c r="A71" s="24" t="s">
        <v>23</v>
      </c>
      <c r="B71" s="25">
        <v>2.5000000000000001E-2</v>
      </c>
      <c r="C71" s="13"/>
      <c r="D71" s="10"/>
    </row>
    <row r="72" spans="1:4" x14ac:dyDescent="0.25">
      <c r="A72" s="24" t="s">
        <v>24</v>
      </c>
      <c r="B72" s="25">
        <v>0.03</v>
      </c>
      <c r="C72" s="13"/>
      <c r="D72" s="10"/>
    </row>
    <row r="73" spans="1:4" x14ac:dyDescent="0.25">
      <c r="A73" s="24" t="s">
        <v>25</v>
      </c>
      <c r="B73" s="25">
        <v>0.08</v>
      </c>
      <c r="C73" s="13"/>
      <c r="D73" s="10"/>
    </row>
    <row r="74" spans="1:4" x14ac:dyDescent="0.25">
      <c r="A74" s="26" t="s">
        <v>26</v>
      </c>
      <c r="B74" s="27">
        <f>SUM(B66:B73)</f>
        <v>0.36800000000000005</v>
      </c>
      <c r="C74" s="13"/>
      <c r="D74" s="10"/>
    </row>
    <row r="75" spans="1:4" x14ac:dyDescent="0.25">
      <c r="A75" s="1"/>
      <c r="B75" s="1"/>
      <c r="C75" s="1"/>
      <c r="D75" s="10"/>
    </row>
    <row r="76" spans="1:4" x14ac:dyDescent="0.25">
      <c r="A76" s="22" t="s">
        <v>27</v>
      </c>
      <c r="B76" s="28"/>
      <c r="C76" s="13"/>
      <c r="D76" s="10"/>
    </row>
    <row r="77" spans="1:4" x14ac:dyDescent="0.25">
      <c r="A77" s="24" t="s">
        <v>28</v>
      </c>
      <c r="B77" s="25">
        <v>6.7000000000000002E-3</v>
      </c>
      <c r="C77" s="13"/>
      <c r="D77" s="10"/>
    </row>
    <row r="78" spans="1:4" x14ac:dyDescent="0.25">
      <c r="A78" s="24" t="s">
        <v>29</v>
      </c>
      <c r="B78" s="25">
        <v>8.3299999999999999E-2</v>
      </c>
      <c r="C78" s="13"/>
      <c r="D78" s="10"/>
    </row>
    <row r="79" spans="1:4" x14ac:dyDescent="0.25">
      <c r="A79" s="24" t="s">
        <v>30</v>
      </c>
      <c r="B79" s="25">
        <v>5.0000000000000001E-4</v>
      </c>
      <c r="C79" s="13"/>
      <c r="D79" s="10"/>
    </row>
    <row r="80" spans="1:4" x14ac:dyDescent="0.25">
      <c r="A80" s="24" t="s">
        <v>31</v>
      </c>
      <c r="B80" s="25">
        <v>5.5999999999999999E-3</v>
      </c>
      <c r="C80" s="13"/>
      <c r="D80" s="10"/>
    </row>
    <row r="81" spans="1:4" x14ac:dyDescent="0.25">
      <c r="A81" s="24" t="s">
        <v>32</v>
      </c>
      <c r="B81" s="25">
        <v>2.9999999999999997E-4</v>
      </c>
      <c r="C81" s="1"/>
      <c r="D81" s="10"/>
    </row>
    <row r="82" spans="1:4" x14ac:dyDescent="0.25">
      <c r="A82" s="24" t="s">
        <v>33</v>
      </c>
      <c r="B82" s="25">
        <v>8.3299999999999999E-2</v>
      </c>
      <c r="C82" s="29"/>
      <c r="D82" s="5"/>
    </row>
    <row r="83" spans="1:4" x14ac:dyDescent="0.25">
      <c r="A83" s="24" t="s">
        <v>34</v>
      </c>
      <c r="B83" s="25">
        <v>2.9999999999999997E-4</v>
      </c>
      <c r="C83" s="29"/>
      <c r="D83" s="5"/>
    </row>
    <row r="84" spans="1:4" x14ac:dyDescent="0.25">
      <c r="A84" s="26" t="s">
        <v>26</v>
      </c>
      <c r="B84" s="27">
        <f>SUM(B77:B83)</f>
        <v>0.17999999999999997</v>
      </c>
      <c r="C84" s="13"/>
      <c r="D84" s="10"/>
    </row>
    <row r="85" spans="1:4" x14ac:dyDescent="0.25">
      <c r="A85" s="24"/>
      <c r="B85" s="25"/>
      <c r="C85" s="13"/>
      <c r="D85" s="10"/>
    </row>
    <row r="86" spans="1:4" x14ac:dyDescent="0.25">
      <c r="A86" s="22" t="s">
        <v>35</v>
      </c>
      <c r="B86" s="28"/>
      <c r="C86" s="13"/>
      <c r="D86" s="14"/>
    </row>
    <row r="87" spans="1:4" x14ac:dyDescent="0.25">
      <c r="A87" s="24" t="s">
        <v>36</v>
      </c>
      <c r="B87" s="25">
        <v>3.1699999999999999E-2</v>
      </c>
      <c r="C87" s="1"/>
      <c r="D87" s="30"/>
    </row>
    <row r="88" spans="1:4" x14ac:dyDescent="0.25">
      <c r="A88" s="24" t="s">
        <v>37</v>
      </c>
      <c r="B88" s="25">
        <v>8.0000000000000004E-4</v>
      </c>
      <c r="C88" s="1"/>
      <c r="D88" s="30"/>
    </row>
    <row r="89" spans="1:4" x14ac:dyDescent="0.25">
      <c r="A89" s="24" t="s">
        <v>38</v>
      </c>
      <c r="B89" s="25">
        <v>2.7300000000000001E-2</v>
      </c>
      <c r="C89" s="29"/>
      <c r="D89" s="30"/>
    </row>
    <row r="90" spans="1:4" x14ac:dyDescent="0.25">
      <c r="A90" s="24" t="s">
        <v>39</v>
      </c>
      <c r="B90" s="25">
        <v>1.35E-2</v>
      </c>
      <c r="C90" s="13"/>
      <c r="D90" s="30"/>
    </row>
    <row r="91" spans="1:4" x14ac:dyDescent="0.25">
      <c r="A91" s="24" t="s">
        <v>40</v>
      </c>
      <c r="B91" s="25">
        <v>2.5999999999999999E-3</v>
      </c>
      <c r="C91" s="13"/>
      <c r="D91" s="30"/>
    </row>
    <row r="92" spans="1:4" x14ac:dyDescent="0.25">
      <c r="A92" s="26" t="s">
        <v>26</v>
      </c>
      <c r="B92" s="27">
        <f>SUM(B87:B91)</f>
        <v>7.5900000000000009E-2</v>
      </c>
      <c r="C92" s="13"/>
      <c r="D92" s="30"/>
    </row>
    <row r="93" spans="1:4" x14ac:dyDescent="0.25">
      <c r="A93" s="24"/>
      <c r="B93" s="25"/>
      <c r="C93" s="13"/>
      <c r="D93" s="30"/>
    </row>
    <row r="94" spans="1:4" x14ac:dyDescent="0.25">
      <c r="A94" s="22" t="s">
        <v>41</v>
      </c>
      <c r="B94" s="25"/>
      <c r="C94" s="13"/>
      <c r="D94" s="30"/>
    </row>
    <row r="95" spans="1:4" x14ac:dyDescent="0.25">
      <c r="A95" s="24" t="s">
        <v>42</v>
      </c>
      <c r="B95" s="25">
        <v>6.6199999999999995E-2</v>
      </c>
      <c r="C95" s="13"/>
      <c r="D95" s="30"/>
    </row>
    <row r="96" spans="1:4" x14ac:dyDescent="0.25">
      <c r="A96" s="24" t="s">
        <v>43</v>
      </c>
      <c r="B96" s="25">
        <v>2.8E-3</v>
      </c>
      <c r="C96" s="13"/>
      <c r="D96" s="30"/>
    </row>
    <row r="97" spans="1:4" x14ac:dyDescent="0.25">
      <c r="A97" s="26" t="s">
        <v>26</v>
      </c>
      <c r="B97" s="27">
        <f>SUM(B95:B96)</f>
        <v>6.8999999999999992E-2</v>
      </c>
      <c r="C97" s="13"/>
      <c r="D97" s="30"/>
    </row>
    <row r="98" spans="1:4" x14ac:dyDescent="0.25">
      <c r="A98" s="1"/>
      <c r="B98" s="1"/>
      <c r="C98" s="1"/>
      <c r="D98" s="30"/>
    </row>
    <row r="99" spans="1:4" x14ac:dyDescent="0.25">
      <c r="A99" s="26" t="s">
        <v>44</v>
      </c>
      <c r="B99" s="27">
        <f>B74+B84+B92+B97</f>
        <v>0.69289999999999996</v>
      </c>
      <c r="C99" s="29"/>
      <c r="D99" s="30"/>
    </row>
    <row r="100" spans="1:4" x14ac:dyDescent="0.25">
      <c r="A100" s="1"/>
      <c r="B100" s="1"/>
      <c r="C100" s="1"/>
      <c r="D100" s="10"/>
    </row>
    <row r="101" spans="1:4" x14ac:dyDescent="0.25">
      <c r="A101" s="31" t="s">
        <v>45</v>
      </c>
      <c r="B101" s="1"/>
      <c r="C101" s="1"/>
      <c r="D101" s="10"/>
    </row>
    <row r="102" spans="1:4" ht="15" customHeight="1" thickBot="1" x14ac:dyDescent="0.3">
      <c r="A102" s="31"/>
      <c r="B102" s="1"/>
      <c r="C102" s="1"/>
      <c r="D102" s="10"/>
    </row>
    <row r="103" spans="1:4" ht="33" customHeight="1" x14ac:dyDescent="0.25">
      <c r="A103" s="32" t="s">
        <v>46</v>
      </c>
      <c r="B103" s="33" t="s">
        <v>47</v>
      </c>
      <c r="C103" s="34">
        <v>0</v>
      </c>
      <c r="D103" s="10"/>
    </row>
    <row r="104" spans="1:4" ht="59.25" customHeight="1" x14ac:dyDescent="0.25">
      <c r="A104" s="35" t="s">
        <v>48</v>
      </c>
      <c r="B104" s="16" t="s">
        <v>49</v>
      </c>
      <c r="C104" s="36">
        <v>0</v>
      </c>
      <c r="D104" s="37"/>
    </row>
    <row r="105" spans="1:4" ht="45" customHeight="1" x14ac:dyDescent="0.25">
      <c r="A105" s="35" t="s">
        <v>50</v>
      </c>
      <c r="B105" s="16" t="s">
        <v>51</v>
      </c>
      <c r="C105" s="36">
        <v>0</v>
      </c>
      <c r="D105" s="10"/>
    </row>
    <row r="106" spans="1:4" x14ac:dyDescent="0.25">
      <c r="A106" s="35" t="s">
        <v>52</v>
      </c>
      <c r="B106" s="16" t="s">
        <v>53</v>
      </c>
      <c r="C106" s="36">
        <v>0</v>
      </c>
      <c r="D106" s="10"/>
    </row>
    <row r="107" spans="1:4" x14ac:dyDescent="0.25">
      <c r="A107" s="38" t="s">
        <v>54</v>
      </c>
      <c r="B107" s="16" t="s">
        <v>55</v>
      </c>
      <c r="C107" s="36">
        <v>0</v>
      </c>
      <c r="D107" s="10"/>
    </row>
    <row r="108" spans="1:4" ht="15.75" thickBot="1" x14ac:dyDescent="0.3">
      <c r="A108" s="82" t="s">
        <v>56</v>
      </c>
      <c r="B108" s="83"/>
      <c r="C108" s="39">
        <v>0</v>
      </c>
      <c r="D108" s="10"/>
    </row>
    <row r="109" spans="1:4" x14ac:dyDescent="0.25">
      <c r="A109" s="40" t="s">
        <v>57</v>
      </c>
      <c r="B109" s="41"/>
      <c r="C109" s="42"/>
      <c r="D109" s="10"/>
    </row>
    <row r="110" spans="1:4" ht="15.75" thickBot="1" x14ac:dyDescent="0.3">
      <c r="A110" s="43" t="s">
        <v>58</v>
      </c>
      <c r="B110" s="44"/>
      <c r="C110" s="45"/>
      <c r="D110" s="10"/>
    </row>
    <row r="111" spans="1:4" ht="15.75" thickBot="1" x14ac:dyDescent="0.3">
      <c r="A111" s="46" t="s">
        <v>59</v>
      </c>
      <c r="B111" s="47"/>
      <c r="C111" s="48">
        <f>ROUND((((1+C103+C104)*(1+C105)*(1+C106))/(1-(C107+C108))-1),4)</f>
        <v>0</v>
      </c>
      <c r="D111" s="10"/>
    </row>
    <row r="112" spans="1:4" x14ac:dyDescent="0.25">
      <c r="A112" s="1"/>
      <c r="B112" s="1"/>
      <c r="C112" s="1"/>
      <c r="D112" s="10"/>
    </row>
    <row r="115" spans="1:4" x14ac:dyDescent="0.25">
      <c r="A115" s="49"/>
      <c r="B115" s="49"/>
      <c r="C115" s="49"/>
      <c r="D115" s="10"/>
    </row>
    <row r="116" spans="1:4" x14ac:dyDescent="0.25">
      <c r="A116" s="157"/>
      <c r="B116" s="157"/>
      <c r="C116" s="157"/>
      <c r="D116" s="157"/>
    </row>
    <row r="117" spans="1:4" x14ac:dyDescent="0.25">
      <c r="A117" s="157"/>
      <c r="B117" s="157"/>
      <c r="C117" s="157"/>
      <c r="D117" s="157"/>
    </row>
  </sheetData>
  <mergeCells count="17">
    <mergeCell ref="A21:C21"/>
    <mergeCell ref="A36:C36"/>
    <mergeCell ref="A61:C61"/>
    <mergeCell ref="A20:C20"/>
    <mergeCell ref="A2:D2"/>
    <mergeCell ref="A4:D9"/>
    <mergeCell ref="B12:C12"/>
    <mergeCell ref="B15:C15"/>
    <mergeCell ref="B16:C16"/>
    <mergeCell ref="B14:C14"/>
    <mergeCell ref="B13:C13"/>
    <mergeCell ref="B17:C17"/>
    <mergeCell ref="A116:D116"/>
    <mergeCell ref="A117:D117"/>
    <mergeCell ref="A51:B51"/>
    <mergeCell ref="A38:C38"/>
    <mergeCell ref="A53:C53"/>
  </mergeCells>
  <pageMargins left="0.511811024" right="0.511811024" top="0.78740157499999996" bottom="0.78740157499999996" header="0.31496062000000002" footer="0.31496062000000002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opLeftCell="A7" workbookViewId="0">
      <selection activeCell="C27" sqref="C27:H27"/>
    </sheetView>
  </sheetViews>
  <sheetFormatPr defaultRowHeight="15" x14ac:dyDescent="0.25"/>
  <cols>
    <col min="1" max="1" width="28.7109375" customWidth="1"/>
    <col min="2" max="2" width="45.5703125" customWidth="1"/>
  </cols>
  <sheetData>
    <row r="1" spans="1:3" x14ac:dyDescent="0.25">
      <c r="A1" t="s">
        <v>137</v>
      </c>
    </row>
    <row r="2" spans="1:3" x14ac:dyDescent="0.25">
      <c r="A2" t="s">
        <v>135</v>
      </c>
      <c r="B2" t="s">
        <v>136</v>
      </c>
    </row>
    <row r="3" spans="1:3" x14ac:dyDescent="0.25">
      <c r="A3" t="s">
        <v>138</v>
      </c>
      <c r="B3" t="s">
        <v>140</v>
      </c>
    </row>
    <row r="4" spans="1:3" x14ac:dyDescent="0.25">
      <c r="A4" t="s">
        <v>139</v>
      </c>
      <c r="B4" s="131">
        <v>46235</v>
      </c>
    </row>
    <row r="5" spans="1:3" ht="75" x14ac:dyDescent="0.25">
      <c r="A5" t="s">
        <v>142</v>
      </c>
      <c r="B5" s="132" t="s">
        <v>141</v>
      </c>
    </row>
    <row r="6" spans="1:3" x14ac:dyDescent="0.25">
      <c r="B6" t="s">
        <v>143</v>
      </c>
    </row>
    <row r="7" spans="1:3" x14ac:dyDescent="0.25">
      <c r="A7" t="s">
        <v>144</v>
      </c>
      <c r="B7" t="s">
        <v>145</v>
      </c>
    </row>
    <row r="8" spans="1:3" x14ac:dyDescent="0.25">
      <c r="A8" t="s">
        <v>146</v>
      </c>
      <c r="B8">
        <v>0</v>
      </c>
    </row>
    <row r="9" spans="1:3" x14ac:dyDescent="0.25">
      <c r="A9" t="s">
        <v>144</v>
      </c>
      <c r="B9" t="s">
        <v>149</v>
      </c>
    </row>
    <row r="10" spans="1:3" x14ac:dyDescent="0.25">
      <c r="A10" t="s">
        <v>147</v>
      </c>
      <c r="B10">
        <v>0</v>
      </c>
    </row>
    <row r="11" spans="1:3" x14ac:dyDescent="0.25">
      <c r="A11" t="s">
        <v>148</v>
      </c>
      <c r="B11" s="133">
        <v>0</v>
      </c>
    </row>
    <row r="12" spans="1:3" x14ac:dyDescent="0.25">
      <c r="A12" t="s">
        <v>150</v>
      </c>
      <c r="B12">
        <v>0</v>
      </c>
      <c r="C12" t="s">
        <v>61</v>
      </c>
    </row>
    <row r="13" spans="1:3" x14ac:dyDescent="0.25">
      <c r="A13" t="s">
        <v>151</v>
      </c>
      <c r="B13">
        <v>0</v>
      </c>
      <c r="C13" t="s">
        <v>13</v>
      </c>
    </row>
    <row r="14" spans="1:3" x14ac:dyDescent="0.25">
      <c r="A14" t="s">
        <v>152</v>
      </c>
    </row>
    <row r="15" spans="1:3" x14ac:dyDescent="0.25">
      <c r="A15" t="s">
        <v>153</v>
      </c>
      <c r="B15">
        <v>0</v>
      </c>
    </row>
    <row r="16" spans="1:3" x14ac:dyDescent="0.25">
      <c r="A16" t="s">
        <v>154</v>
      </c>
      <c r="B16">
        <v>0</v>
      </c>
    </row>
    <row r="17" spans="1:3" x14ac:dyDescent="0.25">
      <c r="A17" t="s">
        <v>155</v>
      </c>
      <c r="B17">
        <f>B15-B16</f>
        <v>0</v>
      </c>
    </row>
    <row r="18" spans="1:3" ht="45" x14ac:dyDescent="0.25">
      <c r="A18" s="132" t="s">
        <v>156</v>
      </c>
      <c r="B18">
        <v>0</v>
      </c>
    </row>
    <row r="19" spans="1:3" x14ac:dyDescent="0.25">
      <c r="A19" t="s">
        <v>157</v>
      </c>
      <c r="B19" s="133">
        <v>0</v>
      </c>
    </row>
    <row r="20" spans="1:3" x14ac:dyDescent="0.25">
      <c r="A20" t="s">
        <v>158</v>
      </c>
      <c r="B20" s="133">
        <v>0</v>
      </c>
    </row>
    <row r="21" spans="1:3" x14ac:dyDescent="0.25">
      <c r="A21" t="s">
        <v>159</v>
      </c>
      <c r="B21" s="135">
        <v>0</v>
      </c>
    </row>
    <row r="22" spans="1:3" x14ac:dyDescent="0.25">
      <c r="A22" t="s">
        <v>110</v>
      </c>
      <c r="B22" s="111">
        <v>0</v>
      </c>
      <c r="C22" t="s">
        <v>160</v>
      </c>
    </row>
    <row r="23" spans="1:3" x14ac:dyDescent="0.25">
      <c r="A23" t="s">
        <v>154</v>
      </c>
      <c r="B23" s="133">
        <v>0</v>
      </c>
    </row>
    <row r="24" spans="1:3" x14ac:dyDescent="0.25">
      <c r="A24" t="s">
        <v>161</v>
      </c>
    </row>
    <row r="25" spans="1:3" x14ac:dyDescent="0.25">
      <c r="A25" t="s">
        <v>162</v>
      </c>
      <c r="B25" s="111">
        <v>0</v>
      </c>
    </row>
    <row r="26" spans="1:3" x14ac:dyDescent="0.25">
      <c r="A26" t="s">
        <v>154</v>
      </c>
      <c r="B26" s="111">
        <v>0</v>
      </c>
    </row>
    <row r="27" spans="1:3" ht="16.5" x14ac:dyDescent="0.25">
      <c r="A27" t="s">
        <v>180</v>
      </c>
      <c r="B27" s="111">
        <v>0</v>
      </c>
      <c r="C27" s="15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8"/>
  <sheetViews>
    <sheetView tabSelected="1" topLeftCell="A65" workbookViewId="0">
      <selection activeCell="A117" sqref="A117:D118"/>
    </sheetView>
  </sheetViews>
  <sheetFormatPr defaultRowHeight="15" x14ac:dyDescent="0.25"/>
  <cols>
    <col min="1" max="1" width="41.28515625" customWidth="1"/>
    <col min="2" max="2" width="9.42578125" bestFit="1" customWidth="1"/>
    <col min="3" max="3" width="22.140625" customWidth="1"/>
    <col min="4" max="4" width="28.85546875" customWidth="1"/>
    <col min="5" max="5" width="13.7109375" customWidth="1"/>
  </cols>
  <sheetData>
    <row r="1" spans="1:5" ht="19.5" customHeight="1" x14ac:dyDescent="0.25"/>
    <row r="2" spans="1:5" ht="15.75" customHeight="1" x14ac:dyDescent="0.25">
      <c r="A2" s="200" t="s">
        <v>165</v>
      </c>
      <c r="B2" s="201"/>
      <c r="C2" s="201"/>
      <c r="D2" s="201"/>
      <c r="E2" s="201"/>
    </row>
    <row r="3" spans="1:5" x14ac:dyDescent="0.25">
      <c r="A3" s="1"/>
      <c r="B3" s="2"/>
      <c r="C3" s="2"/>
      <c r="D3" s="3"/>
    </row>
    <row r="4" spans="1:5" ht="15" customHeight="1" x14ac:dyDescent="0.25">
      <c r="A4" s="183" t="s">
        <v>133</v>
      </c>
      <c r="B4" s="184"/>
      <c r="C4" s="184"/>
      <c r="D4" s="184"/>
      <c r="E4" s="184"/>
    </row>
    <row r="5" spans="1:5" x14ac:dyDescent="0.25">
      <c r="A5" s="183"/>
      <c r="B5" s="184"/>
      <c r="C5" s="184"/>
      <c r="D5" s="184"/>
      <c r="E5" s="184"/>
    </row>
    <row r="6" spans="1:5" x14ac:dyDescent="0.25">
      <c r="A6" s="183"/>
      <c r="B6" s="184"/>
      <c r="C6" s="184"/>
      <c r="D6" s="184"/>
      <c r="E6" s="184"/>
    </row>
    <row r="7" spans="1:5" x14ac:dyDescent="0.25">
      <c r="A7" s="183"/>
      <c r="B7" s="184"/>
      <c r="C7" s="184"/>
      <c r="D7" s="184"/>
      <c r="E7" s="184"/>
    </row>
    <row r="8" spans="1:5" x14ac:dyDescent="0.25">
      <c r="A8" s="183"/>
      <c r="B8" s="184"/>
      <c r="C8" s="184"/>
      <c r="D8" s="184"/>
      <c r="E8" s="184"/>
    </row>
    <row r="9" spans="1:5" x14ac:dyDescent="0.25">
      <c r="A9" s="183"/>
      <c r="B9" s="184"/>
      <c r="C9" s="184"/>
      <c r="D9" s="184"/>
      <c r="E9" s="184"/>
    </row>
    <row r="10" spans="1:5" x14ac:dyDescent="0.25">
      <c r="A10" s="1"/>
      <c r="B10" s="2"/>
      <c r="C10" s="2"/>
      <c r="D10" s="3"/>
    </row>
    <row r="11" spans="1:5" ht="15.75" thickBot="1" x14ac:dyDescent="0.3">
      <c r="A11" s="4" t="s">
        <v>0</v>
      </c>
      <c r="B11" s="5"/>
      <c r="C11" s="5"/>
      <c r="D11" s="202">
        <v>46248</v>
      </c>
      <c r="E11" s="202"/>
    </row>
    <row r="12" spans="1:5" x14ac:dyDescent="0.25">
      <c r="A12" s="7" t="s">
        <v>1</v>
      </c>
      <c r="B12" s="189" t="s">
        <v>2</v>
      </c>
      <c r="C12" s="190"/>
      <c r="D12" s="79"/>
    </row>
    <row r="13" spans="1:5" x14ac:dyDescent="0.25">
      <c r="A13" s="8" t="s">
        <v>108</v>
      </c>
      <c r="B13" s="195">
        <f>D37</f>
        <v>150</v>
      </c>
      <c r="C13" s="196"/>
      <c r="D13" s="80"/>
    </row>
    <row r="14" spans="1:5" x14ac:dyDescent="0.25">
      <c r="A14" s="127" t="s">
        <v>129</v>
      </c>
      <c r="B14" s="195">
        <f>E52</f>
        <v>0</v>
      </c>
      <c r="C14" s="196"/>
      <c r="D14" s="80"/>
    </row>
    <row r="15" spans="1:5" ht="15.75" thickBot="1" x14ac:dyDescent="0.3">
      <c r="A15" s="9" t="s">
        <v>4</v>
      </c>
      <c r="B15" s="191">
        <f>D60</f>
        <v>33.285000000000004</v>
      </c>
      <c r="C15" s="192"/>
      <c r="D15" s="80"/>
    </row>
    <row r="16" spans="1:5" ht="15.75" thickBot="1" x14ac:dyDescent="0.3">
      <c r="A16" s="128" t="s">
        <v>168</v>
      </c>
      <c r="B16" s="193">
        <f>SUM(B13:C15)</f>
        <v>183.285</v>
      </c>
      <c r="C16" s="194"/>
      <c r="D16" s="21"/>
    </row>
    <row r="17" spans="1:4" ht="15.75" thickBot="1" x14ac:dyDescent="0.3">
      <c r="A17" s="128" t="s">
        <v>169</v>
      </c>
      <c r="B17" s="193">
        <f>B16/220</f>
        <v>0.83311363636363633</v>
      </c>
      <c r="C17" s="194"/>
      <c r="D17" s="10"/>
    </row>
    <row r="18" spans="1:4" x14ac:dyDescent="0.25">
      <c r="A18" s="1"/>
      <c r="B18" s="1"/>
      <c r="C18" s="1"/>
      <c r="D18" s="10"/>
    </row>
    <row r="19" spans="1:4" ht="15.75" thickBot="1" x14ac:dyDescent="0.3">
      <c r="A19" s="4" t="s">
        <v>5</v>
      </c>
      <c r="B19" s="10"/>
      <c r="C19" s="10"/>
      <c r="D19" s="10"/>
    </row>
    <row r="20" spans="1:4" x14ac:dyDescent="0.25">
      <c r="A20" s="174" t="s">
        <v>6</v>
      </c>
      <c r="B20" s="175"/>
      <c r="C20" s="176"/>
      <c r="D20" s="11" t="s">
        <v>7</v>
      </c>
    </row>
    <row r="21" spans="1:4" ht="15.75" thickBot="1" x14ac:dyDescent="0.3">
      <c r="A21" s="165" t="str">
        <f>'Dados Planilha'!B7</f>
        <v xml:space="preserve"> Bombeiro Civil Nível Básico </v>
      </c>
      <c r="B21" s="166"/>
      <c r="C21" s="167"/>
      <c r="D21" s="12">
        <v>1</v>
      </c>
    </row>
    <row r="22" spans="1:4" x14ac:dyDescent="0.25">
      <c r="A22" s="13"/>
      <c r="B22" s="13"/>
      <c r="C22" s="13"/>
      <c r="D22" s="1"/>
    </row>
    <row r="23" spans="1:4" x14ac:dyDescent="0.25">
      <c r="A23" s="14" t="s">
        <v>8</v>
      </c>
      <c r="B23" s="1"/>
      <c r="C23" s="1"/>
      <c r="D23" s="10"/>
    </row>
    <row r="24" spans="1:4" ht="15.75" thickBot="1" x14ac:dyDescent="0.3">
      <c r="A24" s="1"/>
      <c r="B24" s="1"/>
      <c r="C24" s="1"/>
      <c r="D24" s="10"/>
    </row>
    <row r="25" spans="1:4" x14ac:dyDescent="0.25">
      <c r="A25" s="56" t="s">
        <v>9</v>
      </c>
      <c r="B25" s="57" t="s">
        <v>10</v>
      </c>
      <c r="C25" s="57" t="s">
        <v>7</v>
      </c>
      <c r="D25" s="58" t="s">
        <v>11</v>
      </c>
    </row>
    <row r="26" spans="1:4" x14ac:dyDescent="0.25">
      <c r="A26" s="15" t="s">
        <v>12</v>
      </c>
      <c r="B26" s="16" t="s">
        <v>13</v>
      </c>
      <c r="C26" s="16">
        <v>1</v>
      </c>
      <c r="D26" s="17">
        <f>'Dados Planilha'!B8</f>
        <v>0</v>
      </c>
    </row>
    <row r="27" spans="1:4" x14ac:dyDescent="0.25">
      <c r="A27" s="15" t="s">
        <v>60</v>
      </c>
      <c r="B27" s="16" t="s">
        <v>3</v>
      </c>
      <c r="C27" s="16">
        <v>30</v>
      </c>
      <c r="D27" s="17">
        <f>(C27/100)*D26</f>
        <v>0</v>
      </c>
    </row>
    <row r="28" spans="1:4" x14ac:dyDescent="0.25">
      <c r="A28" s="50" t="s">
        <v>66</v>
      </c>
      <c r="B28" s="51" t="s">
        <v>13</v>
      </c>
      <c r="C28" s="51">
        <v>1</v>
      </c>
      <c r="D28" s="52">
        <f>(D26+D27)*(0.5833)*(0.2)</f>
        <v>0</v>
      </c>
    </row>
    <row r="29" spans="1:4" x14ac:dyDescent="0.25">
      <c r="A29" s="15" t="s">
        <v>14</v>
      </c>
      <c r="B29" s="16" t="s">
        <v>3</v>
      </c>
      <c r="C29" s="53">
        <f>B100</f>
        <v>0.69289999999999996</v>
      </c>
      <c r="D29" s="17">
        <f>C29*(D26+D27+D28)</f>
        <v>0</v>
      </c>
    </row>
    <row r="30" spans="1:4" x14ac:dyDescent="0.25">
      <c r="A30" s="15" t="s">
        <v>15</v>
      </c>
      <c r="B30" s="16" t="s">
        <v>61</v>
      </c>
      <c r="C30" s="16">
        <v>15</v>
      </c>
      <c r="D30" s="17">
        <f>('Dados Planilha'!B12*C30)*0.8</f>
        <v>0</v>
      </c>
    </row>
    <row r="31" spans="1:4" x14ac:dyDescent="0.25">
      <c r="A31" s="50" t="s">
        <v>62</v>
      </c>
      <c r="B31" s="51" t="s">
        <v>13</v>
      </c>
      <c r="C31" s="51">
        <v>1</v>
      </c>
      <c r="D31" s="52">
        <f>'Dados Planilha'!B13</f>
        <v>0</v>
      </c>
    </row>
    <row r="32" spans="1:4" x14ac:dyDescent="0.25">
      <c r="A32" s="50" t="s">
        <v>63</v>
      </c>
      <c r="B32" s="51" t="s">
        <v>64</v>
      </c>
      <c r="C32" s="51">
        <v>30</v>
      </c>
      <c r="D32" s="52">
        <f>((5*2)*15)-(D26*6)/100</f>
        <v>150</v>
      </c>
    </row>
    <row r="33" spans="1:5" x14ac:dyDescent="0.25">
      <c r="A33" s="137" t="s">
        <v>65</v>
      </c>
      <c r="B33" s="16" t="s">
        <v>13</v>
      </c>
      <c r="C33" s="16">
        <v>1</v>
      </c>
      <c r="D33" s="138">
        <f>'Dados Planilha'!B25-'Dados Planilha'!B26</f>
        <v>0</v>
      </c>
    </row>
    <row r="34" spans="1:5" x14ac:dyDescent="0.25">
      <c r="A34" s="139" t="s">
        <v>166</v>
      </c>
      <c r="B34" s="140" t="s">
        <v>13</v>
      </c>
      <c r="C34" s="140">
        <v>1</v>
      </c>
      <c r="D34" s="64">
        <f>'Dados Planilha'!B18</f>
        <v>0</v>
      </c>
    </row>
    <row r="35" spans="1:5" x14ac:dyDescent="0.25">
      <c r="A35" s="139" t="s">
        <v>167</v>
      </c>
      <c r="B35" s="140" t="s">
        <v>13</v>
      </c>
      <c r="C35" s="140">
        <v>1</v>
      </c>
      <c r="D35" s="64">
        <f>'Dados Planilha'!B15-'Dados Planilha'!B16</f>
        <v>0</v>
      </c>
    </row>
    <row r="36" spans="1:5" ht="15.75" thickBot="1" x14ac:dyDescent="0.3">
      <c r="A36" s="152" t="s">
        <v>180</v>
      </c>
      <c r="B36" s="153" t="s">
        <v>13</v>
      </c>
      <c r="C36" s="154">
        <v>1</v>
      </c>
      <c r="D36" s="156">
        <f>'Dados Planilha'!B27</f>
        <v>0</v>
      </c>
    </row>
    <row r="37" spans="1:5" ht="15.75" thickBot="1" x14ac:dyDescent="0.3">
      <c r="A37" s="197" t="s">
        <v>102</v>
      </c>
      <c r="B37" s="198"/>
      <c r="C37" s="199"/>
      <c r="D37" s="129">
        <f>SUM(D26:D36)</f>
        <v>150</v>
      </c>
    </row>
    <row r="38" spans="1:5" ht="15.75" thickBot="1" x14ac:dyDescent="0.3">
      <c r="A38" s="1"/>
      <c r="B38" s="1"/>
      <c r="C38" s="1"/>
      <c r="D38" s="10"/>
    </row>
    <row r="39" spans="1:5" ht="15.75" thickBot="1" x14ac:dyDescent="0.3">
      <c r="A39" s="160" t="s">
        <v>104</v>
      </c>
      <c r="B39" s="161"/>
      <c r="C39" s="162"/>
      <c r="D39" s="55">
        <f>D37</f>
        <v>150</v>
      </c>
    </row>
    <row r="40" spans="1:5" x14ac:dyDescent="0.25">
      <c r="A40" s="84"/>
      <c r="B40" s="84"/>
      <c r="C40" s="84"/>
      <c r="D40" s="130"/>
    </row>
    <row r="41" spans="1:5" x14ac:dyDescent="0.25">
      <c r="A41" s="85" t="s">
        <v>112</v>
      </c>
      <c r="B41" s="86"/>
      <c r="C41" s="86"/>
      <c r="D41" s="10"/>
    </row>
    <row r="42" spans="1:5" ht="15.75" thickBot="1" x14ac:dyDescent="0.3">
      <c r="A42" s="85" t="s">
        <v>127</v>
      </c>
      <c r="B42" s="86"/>
      <c r="C42" s="86"/>
      <c r="D42" s="10"/>
    </row>
    <row r="43" spans="1:5" ht="15.75" thickBot="1" x14ac:dyDescent="0.3">
      <c r="A43" s="87" t="s">
        <v>9</v>
      </c>
      <c r="B43" s="88" t="s">
        <v>10</v>
      </c>
      <c r="C43" s="88" t="s">
        <v>113</v>
      </c>
      <c r="D43" s="89" t="s">
        <v>114</v>
      </c>
      <c r="E43" s="90" t="s">
        <v>115</v>
      </c>
    </row>
    <row r="44" spans="1:5" x14ac:dyDescent="0.25">
      <c r="A44" s="91" t="s">
        <v>124</v>
      </c>
      <c r="B44" s="92" t="s">
        <v>111</v>
      </c>
      <c r="C44" s="93">
        <v>12</v>
      </c>
      <c r="D44" s="94">
        <f>Uniforme!B4</f>
        <v>0</v>
      </c>
      <c r="E44" s="95">
        <f t="shared" ref="E44:E51" si="0">D44/C44</f>
        <v>0</v>
      </c>
    </row>
    <row r="45" spans="1:5" x14ac:dyDescent="0.25">
      <c r="A45" s="96" t="s">
        <v>118</v>
      </c>
      <c r="B45" s="97" t="s">
        <v>116</v>
      </c>
      <c r="C45" s="93">
        <v>12</v>
      </c>
      <c r="D45" s="98">
        <f>Uniforme!B14</f>
        <v>0</v>
      </c>
      <c r="E45" s="95">
        <f t="shared" si="0"/>
        <v>0</v>
      </c>
    </row>
    <row r="46" spans="1:5" x14ac:dyDescent="0.25">
      <c r="A46" s="96" t="s">
        <v>119</v>
      </c>
      <c r="B46" s="97" t="s">
        <v>116</v>
      </c>
      <c r="C46" s="93">
        <v>12</v>
      </c>
      <c r="D46" s="98">
        <f>Uniforme!B9</f>
        <v>0</v>
      </c>
      <c r="E46" s="95">
        <f t="shared" si="0"/>
        <v>0</v>
      </c>
    </row>
    <row r="47" spans="1:5" x14ac:dyDescent="0.25">
      <c r="A47" s="91" t="s">
        <v>125</v>
      </c>
      <c r="B47" s="92" t="s">
        <v>111</v>
      </c>
      <c r="C47" s="93">
        <v>12</v>
      </c>
      <c r="D47" s="94">
        <f>Uniforme!B19</f>
        <v>0</v>
      </c>
      <c r="E47" s="95">
        <f t="shared" si="0"/>
        <v>0</v>
      </c>
    </row>
    <row r="48" spans="1:5" x14ac:dyDescent="0.25">
      <c r="A48" s="142" t="s">
        <v>172</v>
      </c>
      <c r="B48" s="92" t="s">
        <v>111</v>
      </c>
      <c r="C48" s="93">
        <v>1</v>
      </c>
      <c r="D48" s="94">
        <f>Uniforme!B25</f>
        <v>0</v>
      </c>
      <c r="E48" s="95">
        <f t="shared" si="0"/>
        <v>0</v>
      </c>
    </row>
    <row r="49" spans="1:5" x14ac:dyDescent="0.25">
      <c r="A49" s="142" t="s">
        <v>174</v>
      </c>
      <c r="B49" s="92" t="s">
        <v>111</v>
      </c>
      <c r="C49" s="93">
        <v>1</v>
      </c>
      <c r="D49" s="94">
        <f>Uniforme!B32</f>
        <v>0</v>
      </c>
      <c r="E49" s="95">
        <f t="shared" si="0"/>
        <v>0</v>
      </c>
    </row>
    <row r="50" spans="1:5" x14ac:dyDescent="0.25">
      <c r="A50" s="142" t="s">
        <v>175</v>
      </c>
      <c r="B50" s="92" t="s">
        <v>111</v>
      </c>
      <c r="C50" s="93">
        <v>1</v>
      </c>
      <c r="D50" s="94">
        <f>Uniforme!B37</f>
        <v>0</v>
      </c>
      <c r="E50" s="95">
        <f t="shared" si="0"/>
        <v>0</v>
      </c>
    </row>
    <row r="51" spans="1:5" ht="15.75" thickBot="1" x14ac:dyDescent="0.3">
      <c r="A51" s="142" t="s">
        <v>177</v>
      </c>
      <c r="B51" s="92" t="s">
        <v>111</v>
      </c>
      <c r="C51" s="93">
        <v>1</v>
      </c>
      <c r="D51" s="94">
        <f>Uniforme!B42</f>
        <v>0</v>
      </c>
      <c r="E51" s="95">
        <f t="shared" si="0"/>
        <v>0</v>
      </c>
    </row>
    <row r="52" spans="1:5" ht="15.75" thickBot="1" x14ac:dyDescent="0.3">
      <c r="A52" s="158" t="s">
        <v>117</v>
      </c>
      <c r="B52" s="159"/>
      <c r="C52" s="99">
        <v>1</v>
      </c>
      <c r="D52" s="100">
        <f>SUM(E44:E51)</f>
        <v>0</v>
      </c>
      <c r="E52" s="101">
        <f>C52*D52</f>
        <v>0</v>
      </c>
    </row>
    <row r="53" spans="1:5" ht="15.75" thickBot="1" x14ac:dyDescent="0.3"/>
    <row r="54" spans="1:5" ht="15.75" thickBot="1" x14ac:dyDescent="0.3">
      <c r="A54" s="163" t="s">
        <v>128</v>
      </c>
      <c r="B54" s="164"/>
      <c r="C54" s="164"/>
      <c r="D54" s="126">
        <f>D39+D52</f>
        <v>150</v>
      </c>
    </row>
    <row r="57" spans="1:5" x14ac:dyDescent="0.25">
      <c r="A57" s="14" t="s">
        <v>126</v>
      </c>
      <c r="B57" s="1"/>
      <c r="C57" s="1"/>
      <c r="D57" s="10"/>
    </row>
    <row r="58" spans="1:5" ht="15.75" thickBot="1" x14ac:dyDescent="0.3">
      <c r="A58" s="1"/>
      <c r="B58" s="1"/>
      <c r="C58" s="1"/>
      <c r="D58" s="10"/>
    </row>
    <row r="59" spans="1:5" x14ac:dyDescent="0.25">
      <c r="A59" s="56" t="s">
        <v>9</v>
      </c>
      <c r="B59" s="57" t="s">
        <v>10</v>
      </c>
      <c r="C59" s="57" t="s">
        <v>7</v>
      </c>
      <c r="D59" s="58" t="s">
        <v>11</v>
      </c>
    </row>
    <row r="60" spans="1:5" ht="15.75" thickBot="1" x14ac:dyDescent="0.3">
      <c r="A60" s="18" t="s">
        <v>16</v>
      </c>
      <c r="B60" s="83" t="s">
        <v>3</v>
      </c>
      <c r="C60" s="83">
        <v>22.19</v>
      </c>
      <c r="D60" s="59">
        <f>(C60/100)*D54</f>
        <v>33.285000000000004</v>
      </c>
    </row>
    <row r="61" spans="1:5" ht="15.75" thickBot="1" x14ac:dyDescent="0.3">
      <c r="A61" s="1"/>
      <c r="B61" s="1"/>
      <c r="C61" s="1"/>
      <c r="D61" s="10"/>
    </row>
    <row r="62" spans="1:5" ht="15.75" thickBot="1" x14ac:dyDescent="0.3">
      <c r="A62" s="171" t="s">
        <v>106</v>
      </c>
      <c r="B62" s="172"/>
      <c r="C62" s="173"/>
      <c r="D62" s="55">
        <f>D54+D60</f>
        <v>183.285</v>
      </c>
    </row>
    <row r="64" spans="1:5" ht="15.75" x14ac:dyDescent="0.25">
      <c r="A64" s="19" t="s">
        <v>14</v>
      </c>
      <c r="B64" s="10"/>
      <c r="C64" s="10"/>
      <c r="D64" s="10"/>
    </row>
    <row r="65" spans="1:4" x14ac:dyDescent="0.25">
      <c r="A65" s="20"/>
      <c r="B65" s="21"/>
      <c r="C65" s="13"/>
      <c r="D65" s="10"/>
    </row>
    <row r="66" spans="1:4" x14ac:dyDescent="0.25">
      <c r="A66" s="22" t="s">
        <v>17</v>
      </c>
      <c r="B66" s="23"/>
      <c r="C66" s="13"/>
      <c r="D66" s="10"/>
    </row>
    <row r="67" spans="1:4" x14ac:dyDescent="0.25">
      <c r="A67" s="24" t="s">
        <v>18</v>
      </c>
      <c r="B67" s="25">
        <v>0.2</v>
      </c>
      <c r="C67" s="13"/>
      <c r="D67" s="10"/>
    </row>
    <row r="68" spans="1:4" x14ac:dyDescent="0.25">
      <c r="A68" s="24" t="s">
        <v>19</v>
      </c>
      <c r="B68" s="25">
        <v>1.4999999999999999E-2</v>
      </c>
      <c r="C68" s="13"/>
      <c r="D68" s="10"/>
    </row>
    <row r="69" spans="1:4" x14ac:dyDescent="0.25">
      <c r="A69" s="24" t="s">
        <v>20</v>
      </c>
      <c r="B69" s="25">
        <v>0.01</v>
      </c>
      <c r="C69" s="13"/>
      <c r="D69" s="10"/>
    </row>
    <row r="70" spans="1:4" x14ac:dyDescent="0.25">
      <c r="A70" s="24" t="s">
        <v>21</v>
      </c>
      <c r="B70" s="25">
        <v>2E-3</v>
      </c>
      <c r="C70" s="13"/>
      <c r="D70" s="10"/>
    </row>
    <row r="71" spans="1:4" x14ac:dyDescent="0.25">
      <c r="A71" s="24" t="s">
        <v>22</v>
      </c>
      <c r="B71" s="25">
        <v>6.0000000000000001E-3</v>
      </c>
      <c r="C71" s="13"/>
      <c r="D71" s="10"/>
    </row>
    <row r="72" spans="1:4" x14ac:dyDescent="0.25">
      <c r="A72" s="24" t="s">
        <v>23</v>
      </c>
      <c r="B72" s="25">
        <v>2.5000000000000001E-2</v>
      </c>
      <c r="C72" s="13"/>
      <c r="D72" s="10"/>
    </row>
    <row r="73" spans="1:4" x14ac:dyDescent="0.25">
      <c r="A73" s="24" t="s">
        <v>24</v>
      </c>
      <c r="B73" s="25">
        <v>0.03</v>
      </c>
      <c r="C73" s="13"/>
      <c r="D73" s="10"/>
    </row>
    <row r="74" spans="1:4" x14ac:dyDescent="0.25">
      <c r="A74" s="24" t="s">
        <v>25</v>
      </c>
      <c r="B74" s="25">
        <v>0.08</v>
      </c>
      <c r="C74" s="13"/>
      <c r="D74" s="10"/>
    </row>
    <row r="75" spans="1:4" x14ac:dyDescent="0.25">
      <c r="A75" s="26" t="s">
        <v>26</v>
      </c>
      <c r="B75" s="27">
        <f>SUM(B67:B74)</f>
        <v>0.36800000000000005</v>
      </c>
      <c r="C75" s="13"/>
      <c r="D75" s="10"/>
    </row>
    <row r="76" spans="1:4" x14ac:dyDescent="0.25">
      <c r="A76" s="1"/>
      <c r="B76" s="1"/>
      <c r="C76" s="1"/>
      <c r="D76" s="10"/>
    </row>
    <row r="77" spans="1:4" x14ac:dyDescent="0.25">
      <c r="A77" s="22" t="s">
        <v>27</v>
      </c>
      <c r="B77" s="28"/>
      <c r="C77" s="13"/>
      <c r="D77" s="10"/>
    </row>
    <row r="78" spans="1:4" x14ac:dyDescent="0.25">
      <c r="A78" s="24" t="s">
        <v>28</v>
      </c>
      <c r="B78" s="25">
        <v>6.7000000000000002E-3</v>
      </c>
      <c r="C78" s="13"/>
      <c r="D78" s="10"/>
    </row>
    <row r="79" spans="1:4" x14ac:dyDescent="0.25">
      <c r="A79" s="24" t="s">
        <v>29</v>
      </c>
      <c r="B79" s="25">
        <v>8.3299999999999999E-2</v>
      </c>
      <c r="C79" s="13"/>
      <c r="D79" s="10"/>
    </row>
    <row r="80" spans="1:4" x14ac:dyDescent="0.25">
      <c r="A80" s="24" t="s">
        <v>30</v>
      </c>
      <c r="B80" s="25">
        <v>5.0000000000000001E-4</v>
      </c>
      <c r="C80" s="13"/>
      <c r="D80" s="10"/>
    </row>
    <row r="81" spans="1:4" x14ac:dyDescent="0.25">
      <c r="A81" s="24" t="s">
        <v>31</v>
      </c>
      <c r="B81" s="25">
        <v>5.5999999999999999E-3</v>
      </c>
      <c r="C81" s="13"/>
      <c r="D81" s="10"/>
    </row>
    <row r="82" spans="1:4" x14ac:dyDescent="0.25">
      <c r="A82" s="24" t="s">
        <v>32</v>
      </c>
      <c r="B82" s="25">
        <v>2.9999999999999997E-4</v>
      </c>
      <c r="C82" s="1"/>
      <c r="D82" s="10"/>
    </row>
    <row r="83" spans="1:4" x14ac:dyDescent="0.25">
      <c r="A83" s="24" t="s">
        <v>33</v>
      </c>
      <c r="B83" s="25">
        <v>8.3299999999999999E-2</v>
      </c>
      <c r="C83" s="29"/>
      <c r="D83" s="5"/>
    </row>
    <row r="84" spans="1:4" x14ac:dyDescent="0.25">
      <c r="A84" s="24" t="s">
        <v>34</v>
      </c>
      <c r="B84" s="25">
        <v>2.9999999999999997E-4</v>
      </c>
      <c r="C84" s="29"/>
      <c r="D84" s="5"/>
    </row>
    <row r="85" spans="1:4" x14ac:dyDescent="0.25">
      <c r="A85" s="26" t="s">
        <v>26</v>
      </c>
      <c r="B85" s="27">
        <f>SUM(B78:B84)</f>
        <v>0.17999999999999997</v>
      </c>
      <c r="C85" s="13"/>
      <c r="D85" s="10"/>
    </row>
    <row r="86" spans="1:4" x14ac:dyDescent="0.25">
      <c r="A86" s="24"/>
      <c r="B86" s="25"/>
      <c r="C86" s="13"/>
      <c r="D86" s="10"/>
    </row>
    <row r="87" spans="1:4" x14ac:dyDescent="0.25">
      <c r="A87" s="22" t="s">
        <v>35</v>
      </c>
      <c r="B87" s="28"/>
      <c r="C87" s="13"/>
      <c r="D87" s="14"/>
    </row>
    <row r="88" spans="1:4" x14ac:dyDescent="0.25">
      <c r="A88" s="24" t="s">
        <v>36</v>
      </c>
      <c r="B88" s="25">
        <v>3.1699999999999999E-2</v>
      </c>
      <c r="C88" s="1"/>
      <c r="D88" s="30"/>
    </row>
    <row r="89" spans="1:4" x14ac:dyDescent="0.25">
      <c r="A89" s="24" t="s">
        <v>37</v>
      </c>
      <c r="B89" s="25">
        <v>8.0000000000000004E-4</v>
      </c>
      <c r="C89" s="1"/>
      <c r="D89" s="30"/>
    </row>
    <row r="90" spans="1:4" x14ac:dyDescent="0.25">
      <c r="A90" s="24" t="s">
        <v>38</v>
      </c>
      <c r="B90" s="25">
        <v>2.7300000000000001E-2</v>
      </c>
      <c r="C90" s="29"/>
      <c r="D90" s="30"/>
    </row>
    <row r="91" spans="1:4" x14ac:dyDescent="0.25">
      <c r="A91" s="24" t="s">
        <v>39</v>
      </c>
      <c r="B91" s="25">
        <v>1.35E-2</v>
      </c>
      <c r="C91" s="13"/>
      <c r="D91" s="30"/>
    </row>
    <row r="92" spans="1:4" x14ac:dyDescent="0.25">
      <c r="A92" s="24" t="s">
        <v>40</v>
      </c>
      <c r="B92" s="25">
        <v>2.5999999999999999E-3</v>
      </c>
      <c r="C92" s="13"/>
      <c r="D92" s="30"/>
    </row>
    <row r="93" spans="1:4" x14ac:dyDescent="0.25">
      <c r="A93" s="26" t="s">
        <v>26</v>
      </c>
      <c r="B93" s="27">
        <f>SUM(B88:B92)</f>
        <v>7.5900000000000009E-2</v>
      </c>
      <c r="C93" s="13"/>
      <c r="D93" s="30"/>
    </row>
    <row r="94" spans="1:4" x14ac:dyDescent="0.25">
      <c r="A94" s="24"/>
      <c r="B94" s="25"/>
      <c r="C94" s="13"/>
      <c r="D94" s="30"/>
    </row>
    <row r="95" spans="1:4" x14ac:dyDescent="0.25">
      <c r="A95" s="22" t="s">
        <v>41</v>
      </c>
      <c r="B95" s="25"/>
      <c r="C95" s="13"/>
      <c r="D95" s="30"/>
    </row>
    <row r="96" spans="1:4" x14ac:dyDescent="0.25">
      <c r="A96" s="24" t="s">
        <v>42</v>
      </c>
      <c r="B96" s="25">
        <v>6.6199999999999995E-2</v>
      </c>
      <c r="C96" s="13"/>
      <c r="D96" s="30"/>
    </row>
    <row r="97" spans="1:4" x14ac:dyDescent="0.25">
      <c r="A97" s="24" t="s">
        <v>43</v>
      </c>
      <c r="B97" s="25">
        <v>2.8E-3</v>
      </c>
      <c r="C97" s="13"/>
      <c r="D97" s="30"/>
    </row>
    <row r="98" spans="1:4" x14ac:dyDescent="0.25">
      <c r="A98" s="26" t="s">
        <v>26</v>
      </c>
      <c r="B98" s="27">
        <f>SUM(B96:B97)</f>
        <v>6.8999999999999992E-2</v>
      </c>
      <c r="C98" s="13"/>
      <c r="D98" s="30"/>
    </row>
    <row r="99" spans="1:4" x14ac:dyDescent="0.25">
      <c r="A99" s="1"/>
      <c r="B99" s="1"/>
      <c r="C99" s="1"/>
      <c r="D99" s="30"/>
    </row>
    <row r="100" spans="1:4" x14ac:dyDescent="0.25">
      <c r="A100" s="26" t="s">
        <v>44</v>
      </c>
      <c r="B100" s="27">
        <f>B75+B85+B93+B98</f>
        <v>0.69289999999999996</v>
      </c>
      <c r="C100" s="29"/>
      <c r="D100" s="30"/>
    </row>
    <row r="101" spans="1:4" x14ac:dyDescent="0.25">
      <c r="A101" s="1"/>
      <c r="B101" s="1"/>
      <c r="C101" s="1"/>
      <c r="D101" s="10"/>
    </row>
    <row r="102" spans="1:4" x14ac:dyDescent="0.25">
      <c r="A102" s="31" t="s">
        <v>45</v>
      </c>
      <c r="B102" s="1"/>
      <c r="C102" s="1"/>
      <c r="D102" s="10"/>
    </row>
    <row r="103" spans="1:4" ht="15.75" thickBot="1" x14ac:dyDescent="0.3">
      <c r="A103" s="31"/>
      <c r="B103" s="1"/>
      <c r="C103" s="1"/>
      <c r="D103" s="10"/>
    </row>
    <row r="104" spans="1:4" x14ac:dyDescent="0.25">
      <c r="A104" s="32" t="s">
        <v>46</v>
      </c>
      <c r="B104" s="33" t="s">
        <v>47</v>
      </c>
      <c r="C104" s="34">
        <v>0</v>
      </c>
      <c r="D104" s="10"/>
    </row>
    <row r="105" spans="1:4" x14ac:dyDescent="0.25">
      <c r="A105" s="35" t="s">
        <v>48</v>
      </c>
      <c r="B105" s="16" t="s">
        <v>49</v>
      </c>
      <c r="C105" s="36">
        <v>0</v>
      </c>
      <c r="D105" s="37"/>
    </row>
    <row r="106" spans="1:4" x14ac:dyDescent="0.25">
      <c r="A106" s="35" t="s">
        <v>50</v>
      </c>
      <c r="B106" s="16" t="s">
        <v>51</v>
      </c>
      <c r="C106" s="36">
        <v>0</v>
      </c>
      <c r="D106" s="10"/>
    </row>
    <row r="107" spans="1:4" x14ac:dyDescent="0.25">
      <c r="A107" s="35" t="s">
        <v>52</v>
      </c>
      <c r="B107" s="16" t="s">
        <v>53</v>
      </c>
      <c r="C107" s="36">
        <v>0</v>
      </c>
      <c r="D107" s="10"/>
    </row>
    <row r="108" spans="1:4" x14ac:dyDescent="0.25">
      <c r="A108" s="38" t="s">
        <v>54</v>
      </c>
      <c r="B108" s="16" t="s">
        <v>55</v>
      </c>
      <c r="C108" s="36">
        <v>0</v>
      </c>
      <c r="D108" s="10"/>
    </row>
    <row r="109" spans="1:4" ht="15.75" thickBot="1" x14ac:dyDescent="0.3">
      <c r="A109" s="82" t="s">
        <v>56</v>
      </c>
      <c r="B109" s="83"/>
      <c r="C109" s="39">
        <v>0</v>
      </c>
      <c r="D109" s="10"/>
    </row>
    <row r="110" spans="1:4" x14ac:dyDescent="0.25">
      <c r="A110" s="40" t="s">
        <v>57</v>
      </c>
      <c r="B110" s="41"/>
      <c r="C110" s="42"/>
      <c r="D110" s="10"/>
    </row>
    <row r="111" spans="1:4" ht="15.75" thickBot="1" x14ac:dyDescent="0.3">
      <c r="A111" s="43" t="s">
        <v>58</v>
      </c>
      <c r="B111" s="44"/>
      <c r="C111" s="45"/>
      <c r="D111" s="10"/>
    </row>
    <row r="112" spans="1:4" ht="15.75" thickBot="1" x14ac:dyDescent="0.3">
      <c r="A112" s="46" t="s">
        <v>59</v>
      </c>
      <c r="B112" s="47"/>
      <c r="C112" s="48">
        <f>ROUND((((1+C104+C105)*(1+C106)*(1+C107))/(1-(C108+C109))-1),4)</f>
        <v>0</v>
      </c>
      <c r="D112" s="10"/>
    </row>
    <row r="113" spans="1:4" x14ac:dyDescent="0.25">
      <c r="A113" s="1"/>
      <c r="B113" s="1"/>
      <c r="C113" s="1"/>
      <c r="D113" s="10"/>
    </row>
    <row r="116" spans="1:4" x14ac:dyDescent="0.25">
      <c r="A116" s="49"/>
      <c r="B116" s="49"/>
      <c r="C116" s="49"/>
      <c r="D116" s="10"/>
    </row>
    <row r="117" spans="1:4" x14ac:dyDescent="0.25">
      <c r="A117" s="157"/>
      <c r="B117" s="157"/>
      <c r="C117" s="157"/>
      <c r="D117" s="157"/>
    </row>
    <row r="118" spans="1:4" x14ac:dyDescent="0.25">
      <c r="A118" s="157"/>
      <c r="B118" s="157"/>
      <c r="C118" s="157"/>
      <c r="D118" s="157"/>
    </row>
  </sheetData>
  <mergeCells count="18">
    <mergeCell ref="A2:E2"/>
    <mergeCell ref="A4:E9"/>
    <mergeCell ref="D11:E11"/>
    <mergeCell ref="B16:C16"/>
    <mergeCell ref="A20:C20"/>
    <mergeCell ref="A21:C21"/>
    <mergeCell ref="B12:C12"/>
    <mergeCell ref="B13:C13"/>
    <mergeCell ref="B15:C15"/>
    <mergeCell ref="B14:C14"/>
    <mergeCell ref="B17:C17"/>
    <mergeCell ref="A118:D118"/>
    <mergeCell ref="A62:C62"/>
    <mergeCell ref="A54:C54"/>
    <mergeCell ref="A117:D117"/>
    <mergeCell ref="A37:C37"/>
    <mergeCell ref="A39:C39"/>
    <mergeCell ref="A52:B52"/>
  </mergeCells>
  <pageMargins left="0.511811024" right="0.511811024" top="0.78740157499999996" bottom="0.78740157499999996" header="0.31496062000000002" footer="0.31496062000000002"/>
  <pageSetup paperSize="9" scale="7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7"/>
  <sheetViews>
    <sheetView topLeftCell="A55" workbookViewId="0">
      <selection activeCell="A116" sqref="A116:D118"/>
    </sheetView>
  </sheetViews>
  <sheetFormatPr defaultRowHeight="15" x14ac:dyDescent="0.25"/>
  <cols>
    <col min="1" max="1" width="38.85546875" customWidth="1"/>
    <col min="3" max="3" width="20.28515625" customWidth="1"/>
    <col min="4" max="4" width="17.7109375" customWidth="1"/>
    <col min="5" max="5" width="12.140625" customWidth="1"/>
  </cols>
  <sheetData>
    <row r="1" spans="1:4" ht="15.75" thickBot="1" x14ac:dyDescent="0.3"/>
    <row r="2" spans="1:4" ht="15.75" thickBot="1" x14ac:dyDescent="0.3">
      <c r="A2" s="177" t="s">
        <v>178</v>
      </c>
      <c r="B2" s="178"/>
      <c r="C2" s="178"/>
      <c r="D2" s="179"/>
    </row>
    <row r="3" spans="1:4" ht="15.75" thickBot="1" x14ac:dyDescent="0.3">
      <c r="A3" s="1"/>
      <c r="B3" s="2"/>
      <c r="C3" s="2"/>
      <c r="D3" s="3"/>
    </row>
    <row r="4" spans="1:4" x14ac:dyDescent="0.25">
      <c r="A4" s="180" t="s">
        <v>133</v>
      </c>
      <c r="B4" s="181"/>
      <c r="C4" s="181"/>
      <c r="D4" s="182"/>
    </row>
    <row r="5" spans="1:4" x14ac:dyDescent="0.25">
      <c r="A5" s="183"/>
      <c r="B5" s="184"/>
      <c r="C5" s="184"/>
      <c r="D5" s="185"/>
    </row>
    <row r="6" spans="1:4" x14ac:dyDescent="0.25">
      <c r="A6" s="183"/>
      <c r="B6" s="184"/>
      <c r="C6" s="184"/>
      <c r="D6" s="185"/>
    </row>
    <row r="7" spans="1:4" x14ac:dyDescent="0.25">
      <c r="A7" s="183"/>
      <c r="B7" s="184"/>
      <c r="C7" s="184"/>
      <c r="D7" s="185"/>
    </row>
    <row r="8" spans="1:4" x14ac:dyDescent="0.25">
      <c r="A8" s="183"/>
      <c r="B8" s="184"/>
      <c r="C8" s="184"/>
      <c r="D8" s="185"/>
    </row>
    <row r="9" spans="1:4" ht="15.75" thickBot="1" x14ac:dyDescent="0.3">
      <c r="A9" s="186"/>
      <c r="B9" s="187"/>
      <c r="C9" s="187"/>
      <c r="D9" s="188"/>
    </row>
    <row r="10" spans="1:4" x14ac:dyDescent="0.25">
      <c r="A10" s="1"/>
      <c r="B10" s="2"/>
      <c r="C10" s="2"/>
      <c r="D10" s="3"/>
    </row>
    <row r="11" spans="1:4" ht="15.75" thickBot="1" x14ac:dyDescent="0.3">
      <c r="A11" s="4" t="s">
        <v>0</v>
      </c>
      <c r="B11" s="5"/>
      <c r="C11" s="5"/>
      <c r="D11" s="6">
        <v>46244</v>
      </c>
    </row>
    <row r="12" spans="1:4" x14ac:dyDescent="0.25">
      <c r="A12" s="7" t="s">
        <v>1</v>
      </c>
      <c r="B12" s="189" t="s">
        <v>2</v>
      </c>
      <c r="C12" s="190"/>
      <c r="D12" s="79"/>
    </row>
    <row r="13" spans="1:4" x14ac:dyDescent="0.25">
      <c r="A13" s="8" t="s">
        <v>107</v>
      </c>
      <c r="B13" s="195">
        <f>D36</f>
        <v>0</v>
      </c>
      <c r="C13" s="196"/>
      <c r="D13" s="80"/>
    </row>
    <row r="14" spans="1:4" x14ac:dyDescent="0.25">
      <c r="A14" s="8" t="s">
        <v>130</v>
      </c>
      <c r="B14" s="195">
        <f>E51</f>
        <v>0</v>
      </c>
      <c r="C14" s="196"/>
      <c r="D14" s="80"/>
    </row>
    <row r="15" spans="1:4" ht="15.75" thickBot="1" x14ac:dyDescent="0.3">
      <c r="A15" s="9" t="s">
        <v>4</v>
      </c>
      <c r="B15" s="191">
        <f>D59</f>
        <v>0</v>
      </c>
      <c r="C15" s="192"/>
      <c r="D15" s="80"/>
    </row>
    <row r="16" spans="1:4" ht="15.75" thickBot="1" x14ac:dyDescent="0.3">
      <c r="A16" s="128" t="s">
        <v>164</v>
      </c>
      <c r="B16" s="193">
        <f>SUM(B13:C15)</f>
        <v>0</v>
      </c>
      <c r="C16" s="194"/>
      <c r="D16" s="21" t="s">
        <v>134</v>
      </c>
    </row>
    <row r="17" spans="1:5" ht="15.75" thickBot="1" x14ac:dyDescent="0.3">
      <c r="A17" s="151" t="s">
        <v>163</v>
      </c>
      <c r="B17" s="193">
        <f>B16/220</f>
        <v>0</v>
      </c>
      <c r="C17" s="194"/>
      <c r="D17" s="10"/>
    </row>
    <row r="18" spans="1:5" x14ac:dyDescent="0.25">
      <c r="A18" s="1"/>
      <c r="B18" s="1"/>
      <c r="C18" s="1"/>
      <c r="D18" s="10"/>
    </row>
    <row r="19" spans="1:5" ht="15.75" thickBot="1" x14ac:dyDescent="0.3">
      <c r="A19" s="4" t="s">
        <v>5</v>
      </c>
      <c r="B19" s="10"/>
      <c r="C19" s="10"/>
      <c r="D19" s="10"/>
    </row>
    <row r="20" spans="1:5" x14ac:dyDescent="0.25">
      <c r="A20" s="174" t="s">
        <v>6</v>
      </c>
      <c r="B20" s="175"/>
      <c r="C20" s="176"/>
      <c r="D20" s="11" t="s">
        <v>7</v>
      </c>
    </row>
    <row r="21" spans="1:5" ht="15.75" thickBot="1" x14ac:dyDescent="0.3">
      <c r="A21" s="165" t="str">
        <f>'Dados Planilha'!B9</f>
        <v xml:space="preserve"> Bombeiro  Civil Líder </v>
      </c>
      <c r="B21" s="166"/>
      <c r="C21" s="167"/>
      <c r="D21" s="12">
        <v>1</v>
      </c>
    </row>
    <row r="22" spans="1:5" x14ac:dyDescent="0.25">
      <c r="A22" s="13"/>
      <c r="B22" s="13"/>
      <c r="C22" s="13"/>
      <c r="D22" s="1"/>
    </row>
    <row r="23" spans="1:5" x14ac:dyDescent="0.25">
      <c r="A23" s="14" t="s">
        <v>8</v>
      </c>
      <c r="B23" s="1"/>
      <c r="C23" s="1"/>
      <c r="D23" s="10"/>
    </row>
    <row r="24" spans="1:5" ht="15.75" thickBot="1" x14ac:dyDescent="0.3">
      <c r="A24" s="1"/>
      <c r="B24" s="1"/>
      <c r="C24" s="1"/>
      <c r="D24" s="10"/>
    </row>
    <row r="25" spans="1:5" x14ac:dyDescent="0.25">
      <c r="A25" s="56" t="s">
        <v>9</v>
      </c>
      <c r="B25" s="57" t="s">
        <v>10</v>
      </c>
      <c r="C25" s="57" t="s">
        <v>7</v>
      </c>
      <c r="D25" s="58" t="s">
        <v>11</v>
      </c>
    </row>
    <row r="26" spans="1:5" x14ac:dyDescent="0.25">
      <c r="A26" s="15" t="s">
        <v>12</v>
      </c>
      <c r="B26" s="16" t="s">
        <v>13</v>
      </c>
      <c r="C26" s="16">
        <v>1</v>
      </c>
      <c r="D26" s="17">
        <f>'Dados Planilha'!B10</f>
        <v>0</v>
      </c>
      <c r="E26" s="63"/>
    </row>
    <row r="27" spans="1:5" x14ac:dyDescent="0.25">
      <c r="A27" s="15" t="s">
        <v>60</v>
      </c>
      <c r="B27" s="16" t="s">
        <v>3</v>
      </c>
      <c r="C27" s="136">
        <f>'Dados Planilha'!B21</f>
        <v>0</v>
      </c>
      <c r="D27" s="17">
        <f>(C27/100)*D26</f>
        <v>0</v>
      </c>
    </row>
    <row r="28" spans="1:5" x14ac:dyDescent="0.25">
      <c r="A28" s="15" t="s">
        <v>148</v>
      </c>
      <c r="B28" s="16" t="s">
        <v>3</v>
      </c>
      <c r="C28" s="150">
        <f>'Dados Planilha'!B11</f>
        <v>0</v>
      </c>
      <c r="D28" s="17">
        <f>D26*C28</f>
        <v>0</v>
      </c>
    </row>
    <row r="29" spans="1:5" x14ac:dyDescent="0.25">
      <c r="A29" s="15" t="s">
        <v>14</v>
      </c>
      <c r="B29" s="16" t="s">
        <v>3</v>
      </c>
      <c r="C29" s="53">
        <v>0.69289999999999996</v>
      </c>
      <c r="D29" s="17">
        <f>C29*(D26+D27+D28)</f>
        <v>0</v>
      </c>
    </row>
    <row r="30" spans="1:5" x14ac:dyDescent="0.25">
      <c r="A30" s="15" t="s">
        <v>15</v>
      </c>
      <c r="B30" s="16" t="s">
        <v>61</v>
      </c>
      <c r="C30" s="16">
        <v>15</v>
      </c>
      <c r="D30" s="17">
        <f>('Dados Planilha'!B12*C30)*0.8</f>
        <v>0</v>
      </c>
    </row>
    <row r="31" spans="1:5" x14ac:dyDescent="0.25">
      <c r="A31" s="50" t="s">
        <v>62</v>
      </c>
      <c r="B31" s="51" t="s">
        <v>13</v>
      </c>
      <c r="C31" s="51">
        <v>1</v>
      </c>
      <c r="D31" s="52">
        <f>'Dados Planilha'!B13</f>
        <v>0</v>
      </c>
    </row>
    <row r="32" spans="1:5" x14ac:dyDescent="0.25">
      <c r="A32" s="137" t="s">
        <v>65</v>
      </c>
      <c r="B32" s="16" t="s">
        <v>13</v>
      </c>
      <c r="C32" s="16">
        <v>1</v>
      </c>
      <c r="D32" s="138">
        <f>'Dados Planilha'!B25-'Dados Planilha'!B26</f>
        <v>0</v>
      </c>
    </row>
    <row r="33" spans="1:5" x14ac:dyDescent="0.25">
      <c r="A33" s="139" t="s">
        <v>166</v>
      </c>
      <c r="B33" s="140" t="s">
        <v>13</v>
      </c>
      <c r="C33" s="140">
        <v>1</v>
      </c>
      <c r="D33" s="64">
        <f>'Dados Planilha'!B18</f>
        <v>0</v>
      </c>
    </row>
    <row r="34" spans="1:5" x14ac:dyDescent="0.25">
      <c r="A34" s="139" t="s">
        <v>167</v>
      </c>
      <c r="B34" s="140" t="s">
        <v>13</v>
      </c>
      <c r="C34" s="140">
        <v>1</v>
      </c>
      <c r="D34" s="64">
        <f>'Dados Planilha'!B15-'Dados Planilha'!B16</f>
        <v>0</v>
      </c>
    </row>
    <row r="35" spans="1:5" x14ac:dyDescent="0.25">
      <c r="A35" s="152" t="s">
        <v>180</v>
      </c>
      <c r="B35" s="153" t="s">
        <v>13</v>
      </c>
      <c r="C35" s="154">
        <v>1</v>
      </c>
      <c r="D35" s="156">
        <f>'Dados Planilha'!B27</f>
        <v>0</v>
      </c>
    </row>
    <row r="36" spans="1:5" ht="15.75" thickBot="1" x14ac:dyDescent="0.3">
      <c r="A36" s="168" t="s">
        <v>101</v>
      </c>
      <c r="B36" s="169"/>
      <c r="C36" s="170"/>
      <c r="D36" s="54">
        <f>SUM(D26:D35)</f>
        <v>0</v>
      </c>
    </row>
    <row r="37" spans="1:5" ht="15.75" thickBot="1" x14ac:dyDescent="0.3">
      <c r="A37" s="1"/>
      <c r="B37" s="1"/>
      <c r="C37" s="1"/>
      <c r="D37" s="10"/>
    </row>
    <row r="38" spans="1:5" ht="15.75" thickBot="1" x14ac:dyDescent="0.3">
      <c r="A38" s="160" t="s">
        <v>103</v>
      </c>
      <c r="B38" s="161"/>
      <c r="C38" s="162"/>
      <c r="D38" s="55">
        <f>D36</f>
        <v>0</v>
      </c>
    </row>
    <row r="39" spans="1:5" x14ac:dyDescent="0.25">
      <c r="A39" s="84"/>
      <c r="B39" s="84"/>
      <c r="C39" s="84"/>
      <c r="D39" s="78"/>
    </row>
    <row r="40" spans="1:5" x14ac:dyDescent="0.25">
      <c r="A40" s="85" t="s">
        <v>112</v>
      </c>
      <c r="B40" s="86"/>
      <c r="C40" s="86"/>
      <c r="D40" s="10"/>
      <c r="E40" s="10"/>
    </row>
    <row r="41" spans="1:5" ht="15.75" thickBot="1" x14ac:dyDescent="0.3">
      <c r="A41" s="85" t="s">
        <v>127</v>
      </c>
      <c r="B41" s="86"/>
      <c r="C41" s="86"/>
      <c r="D41" s="10"/>
      <c r="E41" s="10"/>
    </row>
    <row r="42" spans="1:5" ht="15.75" thickBot="1" x14ac:dyDescent="0.3">
      <c r="A42" s="87" t="s">
        <v>9</v>
      </c>
      <c r="B42" s="88" t="s">
        <v>10</v>
      </c>
      <c r="C42" s="88" t="s">
        <v>113</v>
      </c>
      <c r="D42" s="89" t="s">
        <v>114</v>
      </c>
      <c r="E42" s="90" t="s">
        <v>115</v>
      </c>
    </row>
    <row r="43" spans="1:5" x14ac:dyDescent="0.25">
      <c r="A43" s="91" t="s">
        <v>124</v>
      </c>
      <c r="B43" s="92" t="s">
        <v>111</v>
      </c>
      <c r="C43" s="93">
        <v>12</v>
      </c>
      <c r="D43" s="94">
        <f>Uniforme!B4</f>
        <v>0</v>
      </c>
      <c r="E43" s="95">
        <f t="shared" ref="E43:E50" si="0">D43/C43</f>
        <v>0</v>
      </c>
    </row>
    <row r="44" spans="1:5" x14ac:dyDescent="0.25">
      <c r="A44" s="96" t="s">
        <v>118</v>
      </c>
      <c r="B44" s="97" t="s">
        <v>116</v>
      </c>
      <c r="C44" s="93">
        <v>12</v>
      </c>
      <c r="D44" s="98">
        <f>Uniforme!B14</f>
        <v>0</v>
      </c>
      <c r="E44" s="95">
        <f t="shared" si="0"/>
        <v>0</v>
      </c>
    </row>
    <row r="45" spans="1:5" x14ac:dyDescent="0.25">
      <c r="A45" s="96" t="s">
        <v>119</v>
      </c>
      <c r="B45" s="97" t="s">
        <v>116</v>
      </c>
      <c r="C45" s="93">
        <v>12</v>
      </c>
      <c r="D45" s="98">
        <f>Uniforme!B9</f>
        <v>0</v>
      </c>
      <c r="E45" s="95">
        <f t="shared" si="0"/>
        <v>0</v>
      </c>
    </row>
    <row r="46" spans="1:5" x14ac:dyDescent="0.25">
      <c r="A46" s="91" t="s">
        <v>125</v>
      </c>
      <c r="B46" s="92" t="s">
        <v>111</v>
      </c>
      <c r="C46" s="93">
        <v>12</v>
      </c>
      <c r="D46" s="94">
        <f>Uniforme!B19</f>
        <v>0</v>
      </c>
      <c r="E46" s="95">
        <f t="shared" si="0"/>
        <v>0</v>
      </c>
    </row>
    <row r="47" spans="1:5" x14ac:dyDescent="0.25">
      <c r="A47" s="142" t="s">
        <v>171</v>
      </c>
      <c r="B47" s="92" t="s">
        <v>111</v>
      </c>
      <c r="C47" s="93">
        <v>1</v>
      </c>
      <c r="D47" s="94">
        <f>Uniforme!B25</f>
        <v>0</v>
      </c>
      <c r="E47" s="95">
        <f t="shared" si="0"/>
        <v>0</v>
      </c>
    </row>
    <row r="48" spans="1:5" x14ac:dyDescent="0.25">
      <c r="A48" s="142" t="s">
        <v>174</v>
      </c>
      <c r="B48" s="92" t="s">
        <v>111</v>
      </c>
      <c r="C48" s="93">
        <v>1</v>
      </c>
      <c r="D48" s="94">
        <f>Uniforme!B32</f>
        <v>0</v>
      </c>
      <c r="E48" s="95">
        <f t="shared" si="0"/>
        <v>0</v>
      </c>
    </row>
    <row r="49" spans="1:5" x14ac:dyDescent="0.25">
      <c r="A49" s="142" t="s">
        <v>175</v>
      </c>
      <c r="B49" s="92" t="s">
        <v>111</v>
      </c>
      <c r="C49" s="93">
        <v>1</v>
      </c>
      <c r="D49" s="94">
        <f>Uniforme!B37</f>
        <v>0</v>
      </c>
      <c r="E49" s="95">
        <f t="shared" si="0"/>
        <v>0</v>
      </c>
    </row>
    <row r="50" spans="1:5" x14ac:dyDescent="0.25">
      <c r="A50" s="142" t="s">
        <v>177</v>
      </c>
      <c r="B50" s="92" t="s">
        <v>111</v>
      </c>
      <c r="C50" s="93">
        <v>1</v>
      </c>
      <c r="D50" s="94">
        <f>Uniforme!B42</f>
        <v>0</v>
      </c>
      <c r="E50" s="95">
        <f t="shared" si="0"/>
        <v>0</v>
      </c>
    </row>
    <row r="51" spans="1:5" ht="15.75" thickBot="1" x14ac:dyDescent="0.3">
      <c r="A51" s="158" t="s">
        <v>117</v>
      </c>
      <c r="B51" s="159"/>
      <c r="C51" s="99">
        <v>1</v>
      </c>
      <c r="D51" s="100">
        <f>SUM(E43:E50)</f>
        <v>0</v>
      </c>
      <c r="E51" s="141">
        <f>C51*D51</f>
        <v>0</v>
      </c>
    </row>
    <row r="52" spans="1:5" ht="15.75" thickBot="1" x14ac:dyDescent="0.3"/>
    <row r="53" spans="1:5" ht="15.75" thickBot="1" x14ac:dyDescent="0.3">
      <c r="A53" s="163" t="s">
        <v>131</v>
      </c>
      <c r="B53" s="164"/>
      <c r="C53" s="164"/>
      <c r="D53" s="126">
        <f>D38+E51</f>
        <v>0</v>
      </c>
    </row>
    <row r="56" spans="1:5" x14ac:dyDescent="0.25">
      <c r="A56" s="14" t="s">
        <v>126</v>
      </c>
      <c r="B56" s="1"/>
      <c r="C56" s="1"/>
      <c r="D56" s="10"/>
    </row>
    <row r="57" spans="1:5" ht="15.75" thickBot="1" x14ac:dyDescent="0.3">
      <c r="A57" s="1"/>
      <c r="B57" s="1"/>
      <c r="C57" s="1"/>
      <c r="D57" s="10"/>
    </row>
    <row r="58" spans="1:5" x14ac:dyDescent="0.25">
      <c r="A58" s="56" t="s">
        <v>9</v>
      </c>
      <c r="B58" s="57" t="s">
        <v>10</v>
      </c>
      <c r="C58" s="57" t="s">
        <v>7</v>
      </c>
      <c r="D58" s="58" t="s">
        <v>11</v>
      </c>
    </row>
    <row r="59" spans="1:5" ht="15.75" thickBot="1" x14ac:dyDescent="0.3">
      <c r="A59" s="18" t="s">
        <v>16</v>
      </c>
      <c r="B59" s="83" t="s">
        <v>3</v>
      </c>
      <c r="C59" s="83">
        <v>22.19</v>
      </c>
      <c r="D59" s="59">
        <f>(C59/100)*D53</f>
        <v>0</v>
      </c>
    </row>
    <row r="60" spans="1:5" ht="15.75" thickBot="1" x14ac:dyDescent="0.3">
      <c r="A60" s="1"/>
      <c r="B60" s="1"/>
      <c r="C60" s="1"/>
      <c r="D60" s="10"/>
    </row>
    <row r="61" spans="1:5" ht="15.75" thickBot="1" x14ac:dyDescent="0.3">
      <c r="A61" s="171" t="s">
        <v>105</v>
      </c>
      <c r="B61" s="172"/>
      <c r="C61" s="173"/>
      <c r="D61" s="55">
        <f>D53+D59</f>
        <v>0</v>
      </c>
    </row>
    <row r="63" spans="1:5" ht="15.75" x14ac:dyDescent="0.25">
      <c r="A63" s="19" t="s">
        <v>14</v>
      </c>
      <c r="B63" s="10"/>
      <c r="C63" s="10"/>
      <c r="D63" s="10"/>
    </row>
    <row r="64" spans="1:5" x14ac:dyDescent="0.25">
      <c r="A64" s="20"/>
      <c r="B64" s="21"/>
      <c r="C64" s="13"/>
      <c r="D64" s="10"/>
    </row>
    <row r="65" spans="1:4" x14ac:dyDescent="0.25">
      <c r="A65" s="22" t="s">
        <v>17</v>
      </c>
      <c r="B65" s="23"/>
      <c r="C65" s="13"/>
      <c r="D65" s="10"/>
    </row>
    <row r="66" spans="1:4" x14ac:dyDescent="0.25">
      <c r="A66" s="24" t="s">
        <v>18</v>
      </c>
      <c r="B66" s="25">
        <v>0.2</v>
      </c>
      <c r="C66" s="13"/>
      <c r="D66" s="10"/>
    </row>
    <row r="67" spans="1:4" x14ac:dyDescent="0.25">
      <c r="A67" s="24" t="s">
        <v>19</v>
      </c>
      <c r="B67" s="25">
        <v>1.4999999999999999E-2</v>
      </c>
      <c r="C67" s="13"/>
      <c r="D67" s="10"/>
    </row>
    <row r="68" spans="1:4" x14ac:dyDescent="0.25">
      <c r="A68" s="24" t="s">
        <v>20</v>
      </c>
      <c r="B68" s="25">
        <v>0.01</v>
      </c>
      <c r="C68" s="13"/>
      <c r="D68" s="10"/>
    </row>
    <row r="69" spans="1:4" x14ac:dyDescent="0.25">
      <c r="A69" s="24" t="s">
        <v>21</v>
      </c>
      <c r="B69" s="25">
        <v>2E-3</v>
      </c>
      <c r="C69" s="13"/>
      <c r="D69" s="10"/>
    </row>
    <row r="70" spans="1:4" x14ac:dyDescent="0.25">
      <c r="A70" s="24" t="s">
        <v>22</v>
      </c>
      <c r="B70" s="25">
        <v>6.0000000000000001E-3</v>
      </c>
      <c r="C70" s="13"/>
      <c r="D70" s="10"/>
    </row>
    <row r="71" spans="1:4" x14ac:dyDescent="0.25">
      <c r="A71" s="24" t="s">
        <v>23</v>
      </c>
      <c r="B71" s="25">
        <v>2.5000000000000001E-2</v>
      </c>
      <c r="C71" s="13"/>
      <c r="D71" s="10"/>
    </row>
    <row r="72" spans="1:4" x14ac:dyDescent="0.25">
      <c r="A72" s="24" t="s">
        <v>24</v>
      </c>
      <c r="B72" s="25">
        <v>0.03</v>
      </c>
      <c r="C72" s="13"/>
      <c r="D72" s="10"/>
    </row>
    <row r="73" spans="1:4" x14ac:dyDescent="0.25">
      <c r="A73" s="24" t="s">
        <v>25</v>
      </c>
      <c r="B73" s="25">
        <v>0.08</v>
      </c>
      <c r="C73" s="13"/>
      <c r="D73" s="10"/>
    </row>
    <row r="74" spans="1:4" x14ac:dyDescent="0.25">
      <c r="A74" s="26" t="s">
        <v>26</v>
      </c>
      <c r="B74" s="27">
        <f>SUM(B66:B73)</f>
        <v>0.36800000000000005</v>
      </c>
      <c r="C74" s="13"/>
      <c r="D74" s="10"/>
    </row>
    <row r="75" spans="1:4" x14ac:dyDescent="0.25">
      <c r="A75" s="1"/>
      <c r="B75" s="1"/>
      <c r="C75" s="1"/>
      <c r="D75" s="10"/>
    </row>
    <row r="76" spans="1:4" x14ac:dyDescent="0.25">
      <c r="A76" s="22" t="s">
        <v>27</v>
      </c>
      <c r="B76" s="28"/>
      <c r="C76" s="13"/>
      <c r="D76" s="10"/>
    </row>
    <row r="77" spans="1:4" x14ac:dyDescent="0.25">
      <c r="A77" s="24" t="s">
        <v>28</v>
      </c>
      <c r="B77" s="25">
        <v>6.7000000000000002E-3</v>
      </c>
      <c r="C77" s="13"/>
      <c r="D77" s="10"/>
    </row>
    <row r="78" spans="1:4" x14ac:dyDescent="0.25">
      <c r="A78" s="24" t="s">
        <v>29</v>
      </c>
      <c r="B78" s="25">
        <v>8.3299999999999999E-2</v>
      </c>
      <c r="C78" s="13"/>
      <c r="D78" s="10"/>
    </row>
    <row r="79" spans="1:4" x14ac:dyDescent="0.25">
      <c r="A79" s="24" t="s">
        <v>30</v>
      </c>
      <c r="B79" s="25">
        <v>5.0000000000000001E-4</v>
      </c>
      <c r="C79" s="13"/>
      <c r="D79" s="10"/>
    </row>
    <row r="80" spans="1:4" x14ac:dyDescent="0.25">
      <c r="A80" s="24" t="s">
        <v>31</v>
      </c>
      <c r="B80" s="25">
        <v>5.5999999999999999E-3</v>
      </c>
      <c r="C80" s="13"/>
      <c r="D80" s="10"/>
    </row>
    <row r="81" spans="1:4" x14ac:dyDescent="0.25">
      <c r="A81" s="24" t="s">
        <v>32</v>
      </c>
      <c r="B81" s="25">
        <v>2.9999999999999997E-4</v>
      </c>
      <c r="C81" s="1"/>
      <c r="D81" s="10"/>
    </row>
    <row r="82" spans="1:4" x14ac:dyDescent="0.25">
      <c r="A82" s="24" t="s">
        <v>33</v>
      </c>
      <c r="B82" s="25">
        <v>8.3299999999999999E-2</v>
      </c>
      <c r="C82" s="29"/>
      <c r="D82" s="5"/>
    </row>
    <row r="83" spans="1:4" x14ac:dyDescent="0.25">
      <c r="A83" s="24" t="s">
        <v>34</v>
      </c>
      <c r="B83" s="25">
        <v>2.9999999999999997E-4</v>
      </c>
      <c r="C83" s="29"/>
      <c r="D83" s="5"/>
    </row>
    <row r="84" spans="1:4" x14ac:dyDescent="0.25">
      <c r="A84" s="26" t="s">
        <v>26</v>
      </c>
      <c r="B84" s="27">
        <f>SUM(B77:B83)</f>
        <v>0.17999999999999997</v>
      </c>
      <c r="C84" s="13"/>
      <c r="D84" s="10"/>
    </row>
    <row r="85" spans="1:4" x14ac:dyDescent="0.25">
      <c r="A85" s="24"/>
      <c r="B85" s="25"/>
      <c r="C85" s="13"/>
      <c r="D85" s="10"/>
    </row>
    <row r="86" spans="1:4" x14ac:dyDescent="0.25">
      <c r="A86" s="22" t="s">
        <v>35</v>
      </c>
      <c r="B86" s="28"/>
      <c r="C86" s="13"/>
      <c r="D86" s="14"/>
    </row>
    <row r="87" spans="1:4" x14ac:dyDescent="0.25">
      <c r="A87" s="24" t="s">
        <v>36</v>
      </c>
      <c r="B87" s="25">
        <v>3.1699999999999999E-2</v>
      </c>
      <c r="C87" s="1"/>
      <c r="D87" s="30"/>
    </row>
    <row r="88" spans="1:4" x14ac:dyDescent="0.25">
      <c r="A88" s="24" t="s">
        <v>37</v>
      </c>
      <c r="B88" s="25">
        <v>8.0000000000000004E-4</v>
      </c>
      <c r="C88" s="1"/>
      <c r="D88" s="30"/>
    </row>
    <row r="89" spans="1:4" x14ac:dyDescent="0.25">
      <c r="A89" s="24" t="s">
        <v>38</v>
      </c>
      <c r="B89" s="25">
        <v>2.7300000000000001E-2</v>
      </c>
      <c r="C89" s="29"/>
      <c r="D89" s="30"/>
    </row>
    <row r="90" spans="1:4" x14ac:dyDescent="0.25">
      <c r="A90" s="24" t="s">
        <v>39</v>
      </c>
      <c r="B90" s="25">
        <v>1.35E-2</v>
      </c>
      <c r="C90" s="13"/>
      <c r="D90" s="30"/>
    </row>
    <row r="91" spans="1:4" x14ac:dyDescent="0.25">
      <c r="A91" s="24" t="s">
        <v>40</v>
      </c>
      <c r="B91" s="25">
        <v>2.5999999999999999E-3</v>
      </c>
      <c r="C91" s="13"/>
      <c r="D91" s="30"/>
    </row>
    <row r="92" spans="1:4" x14ac:dyDescent="0.25">
      <c r="A92" s="26" t="s">
        <v>26</v>
      </c>
      <c r="B92" s="27">
        <f>SUM(B87:B91)</f>
        <v>7.5900000000000009E-2</v>
      </c>
      <c r="C92" s="13"/>
      <c r="D92" s="30"/>
    </row>
    <row r="93" spans="1:4" x14ac:dyDescent="0.25">
      <c r="A93" s="24"/>
      <c r="B93" s="25"/>
      <c r="C93" s="13"/>
      <c r="D93" s="30"/>
    </row>
    <row r="94" spans="1:4" x14ac:dyDescent="0.25">
      <c r="A94" s="22" t="s">
        <v>41</v>
      </c>
      <c r="B94" s="25"/>
      <c r="C94" s="13"/>
      <c r="D94" s="30"/>
    </row>
    <row r="95" spans="1:4" x14ac:dyDescent="0.25">
      <c r="A95" s="24" t="s">
        <v>42</v>
      </c>
      <c r="B95" s="25">
        <v>6.6199999999999995E-2</v>
      </c>
      <c r="C95" s="13"/>
      <c r="D95" s="30"/>
    </row>
    <row r="96" spans="1:4" x14ac:dyDescent="0.25">
      <c r="A96" s="24" t="s">
        <v>43</v>
      </c>
      <c r="B96" s="25">
        <v>2.8E-3</v>
      </c>
      <c r="C96" s="13"/>
      <c r="D96" s="30"/>
    </row>
    <row r="97" spans="1:4" x14ac:dyDescent="0.25">
      <c r="A97" s="26" t="s">
        <v>26</v>
      </c>
      <c r="B97" s="27">
        <f>SUM(B95:B96)</f>
        <v>6.8999999999999992E-2</v>
      </c>
      <c r="C97" s="13"/>
      <c r="D97" s="30"/>
    </row>
    <row r="98" spans="1:4" x14ac:dyDescent="0.25">
      <c r="A98" s="1"/>
      <c r="B98" s="1"/>
      <c r="C98" s="1"/>
      <c r="D98" s="30"/>
    </row>
    <row r="99" spans="1:4" x14ac:dyDescent="0.25">
      <c r="A99" s="26" t="s">
        <v>44</v>
      </c>
      <c r="B99" s="27">
        <f>B74+B84+B92+B97</f>
        <v>0.69289999999999996</v>
      </c>
      <c r="C99" s="29"/>
      <c r="D99" s="30"/>
    </row>
    <row r="100" spans="1:4" x14ac:dyDescent="0.25">
      <c r="A100" s="1"/>
      <c r="B100" s="1"/>
      <c r="C100" s="1"/>
      <c r="D100" s="10"/>
    </row>
    <row r="101" spans="1:4" x14ac:dyDescent="0.25">
      <c r="A101" s="31" t="s">
        <v>45</v>
      </c>
      <c r="B101" s="1"/>
      <c r="C101" s="1"/>
      <c r="D101" s="10"/>
    </row>
    <row r="102" spans="1:4" ht="15.75" thickBot="1" x14ac:dyDescent="0.3">
      <c r="A102" s="31"/>
      <c r="B102" s="1"/>
      <c r="C102" s="1"/>
      <c r="D102" s="10"/>
    </row>
    <row r="103" spans="1:4" x14ac:dyDescent="0.25">
      <c r="A103" s="32" t="s">
        <v>46</v>
      </c>
      <c r="B103" s="33" t="s">
        <v>47</v>
      </c>
      <c r="C103" s="34">
        <v>0</v>
      </c>
      <c r="D103" s="10"/>
    </row>
    <row r="104" spans="1:4" x14ac:dyDescent="0.25">
      <c r="A104" s="35" t="s">
        <v>48</v>
      </c>
      <c r="B104" s="16" t="s">
        <v>49</v>
      </c>
      <c r="C104" s="36">
        <v>0</v>
      </c>
      <c r="D104" s="37"/>
    </row>
    <row r="105" spans="1:4" x14ac:dyDescent="0.25">
      <c r="A105" s="35" t="s">
        <v>50</v>
      </c>
      <c r="B105" s="16" t="s">
        <v>51</v>
      </c>
      <c r="C105" s="36">
        <v>0</v>
      </c>
      <c r="D105" s="10"/>
    </row>
    <row r="106" spans="1:4" x14ac:dyDescent="0.25">
      <c r="A106" s="35" t="s">
        <v>52</v>
      </c>
      <c r="B106" s="16" t="s">
        <v>53</v>
      </c>
      <c r="C106" s="36">
        <v>0</v>
      </c>
      <c r="D106" s="10"/>
    </row>
    <row r="107" spans="1:4" x14ac:dyDescent="0.25">
      <c r="A107" s="38" t="s">
        <v>54</v>
      </c>
      <c r="B107" s="16" t="s">
        <v>55</v>
      </c>
      <c r="C107" s="36">
        <v>0</v>
      </c>
      <c r="D107" s="10"/>
    </row>
    <row r="108" spans="1:4" ht="15.75" thickBot="1" x14ac:dyDescent="0.3">
      <c r="A108" s="134" t="s">
        <v>56</v>
      </c>
      <c r="B108" s="83"/>
      <c r="C108" s="39">
        <v>0</v>
      </c>
      <c r="D108" s="10"/>
    </row>
    <row r="109" spans="1:4" x14ac:dyDescent="0.25">
      <c r="A109" s="40" t="s">
        <v>57</v>
      </c>
      <c r="B109" s="41"/>
      <c r="C109" s="42"/>
      <c r="D109" s="10"/>
    </row>
    <row r="110" spans="1:4" ht="15.75" thickBot="1" x14ac:dyDescent="0.3">
      <c r="A110" s="43" t="s">
        <v>58</v>
      </c>
      <c r="B110" s="44"/>
      <c r="C110" s="45"/>
      <c r="D110" s="10"/>
    </row>
    <row r="111" spans="1:4" ht="15.75" thickBot="1" x14ac:dyDescent="0.3">
      <c r="A111" s="46" t="s">
        <v>59</v>
      </c>
      <c r="B111" s="47"/>
      <c r="C111" s="48">
        <f>ROUND((((1+C103+C104)*(1+C105)*(1+C106))/(1-(C107+C108))-1),4)</f>
        <v>0</v>
      </c>
      <c r="D111" s="10"/>
    </row>
    <row r="112" spans="1:4" x14ac:dyDescent="0.25">
      <c r="A112" s="1"/>
      <c r="B112" s="1"/>
      <c r="C112" s="1"/>
      <c r="D112" s="10"/>
    </row>
    <row r="115" spans="1:4" x14ac:dyDescent="0.25">
      <c r="A115" s="49"/>
      <c r="B115" s="49"/>
      <c r="C115" s="49"/>
      <c r="D115" s="10"/>
    </row>
    <row r="116" spans="1:4" x14ac:dyDescent="0.25">
      <c r="A116" s="157"/>
      <c r="B116" s="157"/>
      <c r="C116" s="157"/>
      <c r="D116" s="157"/>
    </row>
    <row r="117" spans="1:4" x14ac:dyDescent="0.25">
      <c r="A117" s="157"/>
      <c r="B117" s="157"/>
      <c r="C117" s="157"/>
      <c r="D117" s="157"/>
    </row>
  </sheetData>
  <mergeCells count="17">
    <mergeCell ref="A51:B51"/>
    <mergeCell ref="A53:C53"/>
    <mergeCell ref="A61:C61"/>
    <mergeCell ref="A116:D116"/>
    <mergeCell ref="A117:D117"/>
    <mergeCell ref="A38:C38"/>
    <mergeCell ref="A2:D2"/>
    <mergeCell ref="A4:D9"/>
    <mergeCell ref="B12:C12"/>
    <mergeCell ref="B13:C13"/>
    <mergeCell ref="B14:C14"/>
    <mergeCell ref="B15:C15"/>
    <mergeCell ref="B16:C16"/>
    <mergeCell ref="B17:C17"/>
    <mergeCell ref="A20:C20"/>
    <mergeCell ref="A21:C21"/>
    <mergeCell ref="A36:C36"/>
  </mergeCells>
  <pageMargins left="0.511811024" right="0.511811024" top="0.78740157499999996" bottom="0.78740157499999996" header="0.31496062000000002" footer="0.31496062000000002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8"/>
  <sheetViews>
    <sheetView topLeftCell="A25" workbookViewId="0">
      <selection activeCell="A117" sqref="A117:D118"/>
    </sheetView>
  </sheetViews>
  <sheetFormatPr defaultRowHeight="15" x14ac:dyDescent="0.25"/>
  <cols>
    <col min="1" max="1" width="36.140625" customWidth="1"/>
    <col min="4" max="4" width="15.5703125" customWidth="1"/>
    <col min="5" max="5" width="13" customWidth="1"/>
  </cols>
  <sheetData>
    <row r="1" spans="1:4" ht="15.75" thickBot="1" x14ac:dyDescent="0.3"/>
    <row r="2" spans="1:4" ht="15.75" thickBot="1" x14ac:dyDescent="0.3">
      <c r="A2" s="177" t="s">
        <v>178</v>
      </c>
      <c r="B2" s="178"/>
      <c r="C2" s="178"/>
      <c r="D2" s="179"/>
    </row>
    <row r="3" spans="1:4" ht="15.75" thickBot="1" x14ac:dyDescent="0.3">
      <c r="A3" s="1"/>
      <c r="B3" s="2"/>
      <c r="C3" s="2"/>
      <c r="D3" s="3"/>
    </row>
    <row r="4" spans="1:4" x14ac:dyDescent="0.25">
      <c r="A4" s="180" t="s">
        <v>133</v>
      </c>
      <c r="B4" s="181"/>
      <c r="C4" s="181"/>
      <c r="D4" s="182"/>
    </row>
    <row r="5" spans="1:4" x14ac:dyDescent="0.25">
      <c r="A5" s="183"/>
      <c r="B5" s="184"/>
      <c r="C5" s="184"/>
      <c r="D5" s="185"/>
    </row>
    <row r="6" spans="1:4" x14ac:dyDescent="0.25">
      <c r="A6" s="183"/>
      <c r="B6" s="184"/>
      <c r="C6" s="184"/>
      <c r="D6" s="185"/>
    </row>
    <row r="7" spans="1:4" x14ac:dyDescent="0.25">
      <c r="A7" s="183"/>
      <c r="B7" s="184"/>
      <c r="C7" s="184"/>
      <c r="D7" s="185"/>
    </row>
    <row r="8" spans="1:4" x14ac:dyDescent="0.25">
      <c r="A8" s="183"/>
      <c r="B8" s="184"/>
      <c r="C8" s="184"/>
      <c r="D8" s="185"/>
    </row>
    <row r="9" spans="1:4" ht="15.75" thickBot="1" x14ac:dyDescent="0.3">
      <c r="A9" s="186"/>
      <c r="B9" s="187"/>
      <c r="C9" s="187"/>
      <c r="D9" s="188"/>
    </row>
    <row r="10" spans="1:4" x14ac:dyDescent="0.25">
      <c r="A10" s="1"/>
      <c r="B10" s="2"/>
      <c r="C10" s="2"/>
      <c r="D10" s="3"/>
    </row>
    <row r="11" spans="1:4" ht="15.75" thickBot="1" x14ac:dyDescent="0.3">
      <c r="A11" s="4" t="s">
        <v>0</v>
      </c>
      <c r="B11" s="5"/>
      <c r="C11" s="5"/>
      <c r="D11" s="6">
        <v>46244</v>
      </c>
    </row>
    <row r="12" spans="1:4" x14ac:dyDescent="0.25">
      <c r="A12" s="7" t="s">
        <v>1</v>
      </c>
      <c r="B12" s="189" t="s">
        <v>2</v>
      </c>
      <c r="C12" s="190"/>
      <c r="D12" s="79"/>
    </row>
    <row r="13" spans="1:4" x14ac:dyDescent="0.25">
      <c r="A13" s="8" t="s">
        <v>108</v>
      </c>
      <c r="B13" s="195">
        <f>D37</f>
        <v>0</v>
      </c>
      <c r="C13" s="196"/>
      <c r="D13" s="80"/>
    </row>
    <row r="14" spans="1:4" x14ac:dyDescent="0.25">
      <c r="A14" s="8" t="s">
        <v>130</v>
      </c>
      <c r="B14" s="195">
        <f>E52</f>
        <v>0</v>
      </c>
      <c r="C14" s="196"/>
      <c r="D14" s="80"/>
    </row>
    <row r="15" spans="1:4" ht="15.75" thickBot="1" x14ac:dyDescent="0.3">
      <c r="A15" s="9" t="s">
        <v>4</v>
      </c>
      <c r="B15" s="191">
        <f>D60</f>
        <v>0</v>
      </c>
      <c r="C15" s="192"/>
      <c r="D15" s="80"/>
    </row>
    <row r="16" spans="1:4" ht="15.75" thickBot="1" x14ac:dyDescent="0.3">
      <c r="A16" s="128" t="s">
        <v>168</v>
      </c>
      <c r="B16" s="193">
        <f>SUM(B13:C15)</f>
        <v>0</v>
      </c>
      <c r="C16" s="194"/>
      <c r="D16" s="21" t="s">
        <v>134</v>
      </c>
    </row>
    <row r="17" spans="1:5" ht="15.75" thickBot="1" x14ac:dyDescent="0.3">
      <c r="A17" s="151" t="s">
        <v>179</v>
      </c>
      <c r="B17" s="193">
        <f>B16/220</f>
        <v>0</v>
      </c>
      <c r="C17" s="194"/>
      <c r="D17" s="10"/>
    </row>
    <row r="18" spans="1:5" x14ac:dyDescent="0.25">
      <c r="A18" s="1"/>
      <c r="B18" s="1"/>
      <c r="C18" s="1"/>
      <c r="D18" s="10"/>
    </row>
    <row r="19" spans="1:5" ht="15.75" thickBot="1" x14ac:dyDescent="0.3">
      <c r="A19" s="4" t="s">
        <v>5</v>
      </c>
      <c r="B19" s="10"/>
      <c r="C19" s="10"/>
      <c r="D19" s="10"/>
    </row>
    <row r="20" spans="1:5" x14ac:dyDescent="0.25">
      <c r="A20" s="174" t="s">
        <v>6</v>
      </c>
      <c r="B20" s="175"/>
      <c r="C20" s="176"/>
      <c r="D20" s="11" t="s">
        <v>7</v>
      </c>
    </row>
    <row r="21" spans="1:5" ht="15.75" thickBot="1" x14ac:dyDescent="0.3">
      <c r="A21" s="165" t="str">
        <f>'Dados Planilha'!B9</f>
        <v xml:space="preserve"> Bombeiro  Civil Líder </v>
      </c>
      <c r="B21" s="166"/>
      <c r="C21" s="167"/>
      <c r="D21" s="12">
        <v>1</v>
      </c>
    </row>
    <row r="22" spans="1:5" x14ac:dyDescent="0.25">
      <c r="A22" s="13"/>
      <c r="B22" s="13"/>
      <c r="C22" s="13"/>
      <c r="D22" s="1"/>
    </row>
    <row r="23" spans="1:5" x14ac:dyDescent="0.25">
      <c r="A23" s="14" t="s">
        <v>8</v>
      </c>
      <c r="B23" s="1"/>
      <c r="C23" s="1"/>
      <c r="D23" s="10"/>
    </row>
    <row r="24" spans="1:5" ht="15.75" thickBot="1" x14ac:dyDescent="0.3">
      <c r="A24" s="1"/>
      <c r="B24" s="1"/>
      <c r="C24" s="1"/>
      <c r="D24" s="10"/>
    </row>
    <row r="25" spans="1:5" x14ac:dyDescent="0.25">
      <c r="A25" s="56" t="s">
        <v>9</v>
      </c>
      <c r="B25" s="57" t="s">
        <v>10</v>
      </c>
      <c r="C25" s="57" t="s">
        <v>7</v>
      </c>
      <c r="D25" s="58" t="s">
        <v>11</v>
      </c>
    </row>
    <row r="26" spans="1:5" x14ac:dyDescent="0.25">
      <c r="A26" s="15" t="s">
        <v>12</v>
      </c>
      <c r="B26" s="16" t="s">
        <v>13</v>
      </c>
      <c r="C26" s="16">
        <v>1</v>
      </c>
      <c r="D26" s="17">
        <f>'Dados Planilha'!B10</f>
        <v>0</v>
      </c>
      <c r="E26" s="63"/>
    </row>
    <row r="27" spans="1:5" x14ac:dyDescent="0.25">
      <c r="A27" s="15" t="s">
        <v>60</v>
      </c>
      <c r="B27" s="16" t="s">
        <v>3</v>
      </c>
      <c r="C27" s="136">
        <f>'Dados Planilha'!B21</f>
        <v>0</v>
      </c>
      <c r="D27" s="17">
        <f>(C27/100)*D26</f>
        <v>0</v>
      </c>
    </row>
    <row r="28" spans="1:5" x14ac:dyDescent="0.25">
      <c r="A28" s="50" t="s">
        <v>66</v>
      </c>
      <c r="B28" s="51" t="s">
        <v>13</v>
      </c>
      <c r="C28" s="51">
        <v>1</v>
      </c>
      <c r="D28" s="52">
        <f>(D26+D27)*(0.5833)*(0.2)</f>
        <v>0</v>
      </c>
    </row>
    <row r="29" spans="1:5" x14ac:dyDescent="0.25">
      <c r="A29" s="15" t="s">
        <v>148</v>
      </c>
      <c r="B29" s="16" t="s">
        <v>3</v>
      </c>
      <c r="C29" s="150">
        <f>'Dados Planilha'!B11</f>
        <v>0</v>
      </c>
      <c r="D29" s="17">
        <f>D26*C29</f>
        <v>0</v>
      </c>
    </row>
    <row r="30" spans="1:5" x14ac:dyDescent="0.25">
      <c r="A30" s="15" t="s">
        <v>14</v>
      </c>
      <c r="B30" s="16" t="s">
        <v>3</v>
      </c>
      <c r="C30" s="53">
        <v>0.69289999999999996</v>
      </c>
      <c r="D30" s="17">
        <f>C30*(D26+D27+D29)</f>
        <v>0</v>
      </c>
    </row>
    <row r="31" spans="1:5" x14ac:dyDescent="0.25">
      <c r="A31" s="15" t="s">
        <v>15</v>
      </c>
      <c r="B31" s="16" t="s">
        <v>61</v>
      </c>
      <c r="C31" s="16">
        <v>15</v>
      </c>
      <c r="D31" s="17">
        <f>('Dados Planilha'!B12*C31)*0.8</f>
        <v>0</v>
      </c>
    </row>
    <row r="32" spans="1:5" x14ac:dyDescent="0.25">
      <c r="A32" s="50" t="s">
        <v>62</v>
      </c>
      <c r="B32" s="51" t="s">
        <v>13</v>
      </c>
      <c r="C32" s="51">
        <v>1</v>
      </c>
      <c r="D32" s="52">
        <f>'Dados Planilha'!B13</f>
        <v>0</v>
      </c>
    </row>
    <row r="33" spans="1:5" x14ac:dyDescent="0.25">
      <c r="A33" s="137" t="s">
        <v>65</v>
      </c>
      <c r="B33" s="16" t="s">
        <v>13</v>
      </c>
      <c r="C33" s="16">
        <v>1</v>
      </c>
      <c r="D33" s="138">
        <f>'Dados Planilha'!B25-'Dados Planilha'!B26</f>
        <v>0</v>
      </c>
    </row>
    <row r="34" spans="1:5" x14ac:dyDescent="0.25">
      <c r="A34" s="139" t="s">
        <v>166</v>
      </c>
      <c r="B34" s="140" t="s">
        <v>13</v>
      </c>
      <c r="C34" s="140">
        <v>1</v>
      </c>
      <c r="D34" s="64">
        <f>'Dados Planilha'!B18</f>
        <v>0</v>
      </c>
    </row>
    <row r="35" spans="1:5" x14ac:dyDescent="0.25">
      <c r="A35" s="139" t="s">
        <v>167</v>
      </c>
      <c r="B35" s="140" t="s">
        <v>13</v>
      </c>
      <c r="C35" s="140">
        <v>1</v>
      </c>
      <c r="D35" s="64">
        <f>'Dados Planilha'!B15-'Dados Planilha'!B16</f>
        <v>0</v>
      </c>
    </row>
    <row r="36" spans="1:5" x14ac:dyDescent="0.25">
      <c r="A36" s="152" t="s">
        <v>180</v>
      </c>
      <c r="B36" s="153" t="s">
        <v>13</v>
      </c>
      <c r="C36" s="154">
        <v>1</v>
      </c>
      <c r="D36" s="156">
        <f>'Dados Planilha'!B27</f>
        <v>0</v>
      </c>
    </row>
    <row r="37" spans="1:5" ht="15.75" thickBot="1" x14ac:dyDescent="0.3">
      <c r="A37" s="168" t="s">
        <v>101</v>
      </c>
      <c r="B37" s="169"/>
      <c r="C37" s="170"/>
      <c r="D37" s="54">
        <f>SUM(D26:D36)</f>
        <v>0</v>
      </c>
    </row>
    <row r="38" spans="1:5" ht="15.75" thickBot="1" x14ac:dyDescent="0.3">
      <c r="A38" s="1"/>
      <c r="B38" s="1"/>
      <c r="C38" s="1"/>
      <c r="D38" s="10"/>
    </row>
    <row r="39" spans="1:5" ht="15.75" thickBot="1" x14ac:dyDescent="0.3">
      <c r="A39" s="160" t="s">
        <v>103</v>
      </c>
      <c r="B39" s="161"/>
      <c r="C39" s="162"/>
      <c r="D39" s="55">
        <f>D37</f>
        <v>0</v>
      </c>
    </row>
    <row r="40" spans="1:5" x14ac:dyDescent="0.25">
      <c r="A40" s="84"/>
      <c r="B40" s="84"/>
      <c r="C40" s="84"/>
      <c r="D40" s="78"/>
    </row>
    <row r="41" spans="1:5" x14ac:dyDescent="0.25">
      <c r="A41" s="85" t="s">
        <v>112</v>
      </c>
      <c r="B41" s="86"/>
      <c r="C41" s="86"/>
      <c r="D41" s="10"/>
      <c r="E41" s="10"/>
    </row>
    <row r="42" spans="1:5" ht="15.75" thickBot="1" x14ac:dyDescent="0.3">
      <c r="A42" s="85" t="s">
        <v>127</v>
      </c>
      <c r="B42" s="86"/>
      <c r="C42" s="86"/>
      <c r="D42" s="10"/>
      <c r="E42" s="10"/>
    </row>
    <row r="43" spans="1:5" ht="15.75" thickBot="1" x14ac:dyDescent="0.3">
      <c r="A43" s="87" t="s">
        <v>9</v>
      </c>
      <c r="B43" s="88" t="s">
        <v>10</v>
      </c>
      <c r="C43" s="88" t="s">
        <v>113</v>
      </c>
      <c r="D43" s="89" t="s">
        <v>114</v>
      </c>
      <c r="E43" s="90" t="s">
        <v>115</v>
      </c>
    </row>
    <row r="44" spans="1:5" x14ac:dyDescent="0.25">
      <c r="A44" s="91" t="s">
        <v>124</v>
      </c>
      <c r="B44" s="92" t="s">
        <v>111</v>
      </c>
      <c r="C44" s="93">
        <v>12</v>
      </c>
      <c r="D44" s="94">
        <f>Uniforme!B4</f>
        <v>0</v>
      </c>
      <c r="E44" s="95">
        <f t="shared" ref="E44:E51" si="0">D44/C44</f>
        <v>0</v>
      </c>
    </row>
    <row r="45" spans="1:5" x14ac:dyDescent="0.25">
      <c r="A45" s="96" t="s">
        <v>118</v>
      </c>
      <c r="B45" s="97" t="s">
        <v>116</v>
      </c>
      <c r="C45" s="93">
        <v>12</v>
      </c>
      <c r="D45" s="98">
        <f>Uniforme!B14</f>
        <v>0</v>
      </c>
      <c r="E45" s="95">
        <f t="shared" si="0"/>
        <v>0</v>
      </c>
    </row>
    <row r="46" spans="1:5" x14ac:dyDescent="0.25">
      <c r="A46" s="96" t="s">
        <v>119</v>
      </c>
      <c r="B46" s="97" t="s">
        <v>116</v>
      </c>
      <c r="C46" s="93">
        <v>12</v>
      </c>
      <c r="D46" s="98">
        <f>Uniforme!B9</f>
        <v>0</v>
      </c>
      <c r="E46" s="95">
        <f t="shared" si="0"/>
        <v>0</v>
      </c>
    </row>
    <row r="47" spans="1:5" x14ac:dyDescent="0.25">
      <c r="A47" s="91" t="s">
        <v>125</v>
      </c>
      <c r="B47" s="92" t="s">
        <v>111</v>
      </c>
      <c r="C47" s="93">
        <v>12</v>
      </c>
      <c r="D47" s="94">
        <f>Uniforme!B19</f>
        <v>0</v>
      </c>
      <c r="E47" s="95">
        <f t="shared" si="0"/>
        <v>0</v>
      </c>
    </row>
    <row r="48" spans="1:5" x14ac:dyDescent="0.25">
      <c r="A48" s="142" t="s">
        <v>171</v>
      </c>
      <c r="B48" s="92" t="s">
        <v>111</v>
      </c>
      <c r="C48" s="93">
        <v>1</v>
      </c>
      <c r="D48" s="94">
        <f>Uniforme!B25</f>
        <v>0</v>
      </c>
      <c r="E48" s="95">
        <f t="shared" si="0"/>
        <v>0</v>
      </c>
    </row>
    <row r="49" spans="1:5" x14ac:dyDescent="0.25">
      <c r="A49" s="142" t="s">
        <v>174</v>
      </c>
      <c r="B49" s="92" t="s">
        <v>111</v>
      </c>
      <c r="C49" s="93">
        <v>1</v>
      </c>
      <c r="D49" s="94">
        <f>Uniforme!B32</f>
        <v>0</v>
      </c>
      <c r="E49" s="95">
        <f t="shared" si="0"/>
        <v>0</v>
      </c>
    </row>
    <row r="50" spans="1:5" x14ac:dyDescent="0.25">
      <c r="A50" s="142" t="s">
        <v>175</v>
      </c>
      <c r="B50" s="92" t="s">
        <v>111</v>
      </c>
      <c r="C50" s="93">
        <v>1</v>
      </c>
      <c r="D50" s="94">
        <f>Uniforme!B37</f>
        <v>0</v>
      </c>
      <c r="E50" s="95">
        <f t="shared" si="0"/>
        <v>0</v>
      </c>
    </row>
    <row r="51" spans="1:5" x14ac:dyDescent="0.25">
      <c r="A51" s="142" t="s">
        <v>177</v>
      </c>
      <c r="B51" s="92" t="s">
        <v>111</v>
      </c>
      <c r="C51" s="93">
        <v>1</v>
      </c>
      <c r="D51" s="94">
        <f>Uniforme!B42</f>
        <v>0</v>
      </c>
      <c r="E51" s="95">
        <f t="shared" si="0"/>
        <v>0</v>
      </c>
    </row>
    <row r="52" spans="1:5" ht="15.75" thickBot="1" x14ac:dyDescent="0.3">
      <c r="A52" s="158" t="s">
        <v>117</v>
      </c>
      <c r="B52" s="159"/>
      <c r="C52" s="99">
        <v>1</v>
      </c>
      <c r="D52" s="100">
        <f>SUM(E44:E51)</f>
        <v>0</v>
      </c>
      <c r="E52" s="141">
        <f>C52*D52</f>
        <v>0</v>
      </c>
    </row>
    <row r="53" spans="1:5" ht="15.75" thickBot="1" x14ac:dyDescent="0.3"/>
    <row r="54" spans="1:5" ht="15.75" thickBot="1" x14ac:dyDescent="0.3">
      <c r="A54" s="163" t="s">
        <v>131</v>
      </c>
      <c r="B54" s="164"/>
      <c r="C54" s="164"/>
      <c r="D54" s="126">
        <f>D39+E52</f>
        <v>0</v>
      </c>
    </row>
    <row r="57" spans="1:5" x14ac:dyDescent="0.25">
      <c r="A57" s="14" t="s">
        <v>126</v>
      </c>
      <c r="B57" s="1"/>
      <c r="C57" s="1"/>
      <c r="D57" s="10"/>
    </row>
    <row r="58" spans="1:5" ht="15.75" thickBot="1" x14ac:dyDescent="0.3">
      <c r="A58" s="1"/>
      <c r="B58" s="1"/>
      <c r="C58" s="1"/>
      <c r="D58" s="10"/>
    </row>
    <row r="59" spans="1:5" x14ac:dyDescent="0.25">
      <c r="A59" s="56" t="s">
        <v>9</v>
      </c>
      <c r="B59" s="57" t="s">
        <v>10</v>
      </c>
      <c r="C59" s="57" t="s">
        <v>7</v>
      </c>
      <c r="D59" s="58" t="s">
        <v>11</v>
      </c>
    </row>
    <row r="60" spans="1:5" ht="15.75" thickBot="1" x14ac:dyDescent="0.3">
      <c r="A60" s="18" t="s">
        <v>16</v>
      </c>
      <c r="B60" s="83" t="s">
        <v>3</v>
      </c>
      <c r="C60" s="83">
        <v>22.19</v>
      </c>
      <c r="D60" s="59">
        <f>(C60/100)*D54</f>
        <v>0</v>
      </c>
    </row>
    <row r="61" spans="1:5" ht="15.75" thickBot="1" x14ac:dyDescent="0.3">
      <c r="A61" s="1"/>
      <c r="B61" s="1"/>
      <c r="C61" s="1"/>
      <c r="D61" s="10"/>
    </row>
    <row r="62" spans="1:5" ht="15.75" thickBot="1" x14ac:dyDescent="0.3">
      <c r="A62" s="171" t="s">
        <v>105</v>
      </c>
      <c r="B62" s="172"/>
      <c r="C62" s="173"/>
      <c r="D62" s="55">
        <f>D54+D60</f>
        <v>0</v>
      </c>
    </row>
    <row r="64" spans="1:5" ht="15.75" x14ac:dyDescent="0.25">
      <c r="A64" s="19" t="s">
        <v>14</v>
      </c>
      <c r="B64" s="10"/>
      <c r="C64" s="10"/>
      <c r="D64" s="10"/>
    </row>
    <row r="65" spans="1:4" x14ac:dyDescent="0.25">
      <c r="A65" s="20"/>
      <c r="B65" s="21"/>
      <c r="C65" s="13"/>
      <c r="D65" s="10"/>
    </row>
    <row r="66" spans="1:4" x14ac:dyDescent="0.25">
      <c r="A66" s="22" t="s">
        <v>17</v>
      </c>
      <c r="B66" s="23"/>
      <c r="C66" s="13"/>
      <c r="D66" s="10"/>
    </row>
    <row r="67" spans="1:4" x14ac:dyDescent="0.25">
      <c r="A67" s="24" t="s">
        <v>18</v>
      </c>
      <c r="B67" s="25">
        <v>0.2</v>
      </c>
      <c r="C67" s="13"/>
      <c r="D67" s="10"/>
    </row>
    <row r="68" spans="1:4" x14ac:dyDescent="0.25">
      <c r="A68" s="24" t="s">
        <v>19</v>
      </c>
      <c r="B68" s="25">
        <v>1.4999999999999999E-2</v>
      </c>
      <c r="C68" s="13"/>
      <c r="D68" s="10"/>
    </row>
    <row r="69" spans="1:4" x14ac:dyDescent="0.25">
      <c r="A69" s="24" t="s">
        <v>20</v>
      </c>
      <c r="B69" s="25">
        <v>0.01</v>
      </c>
      <c r="C69" s="13"/>
      <c r="D69" s="10"/>
    </row>
    <row r="70" spans="1:4" x14ac:dyDescent="0.25">
      <c r="A70" s="24" t="s">
        <v>21</v>
      </c>
      <c r="B70" s="25">
        <v>2E-3</v>
      </c>
      <c r="C70" s="13"/>
      <c r="D70" s="10"/>
    </row>
    <row r="71" spans="1:4" x14ac:dyDescent="0.25">
      <c r="A71" s="24" t="s">
        <v>22</v>
      </c>
      <c r="B71" s="25">
        <v>6.0000000000000001E-3</v>
      </c>
      <c r="C71" s="13"/>
      <c r="D71" s="10"/>
    </row>
    <row r="72" spans="1:4" x14ac:dyDescent="0.25">
      <c r="A72" s="24" t="s">
        <v>23</v>
      </c>
      <c r="B72" s="25">
        <v>2.5000000000000001E-2</v>
      </c>
      <c r="C72" s="13"/>
      <c r="D72" s="10"/>
    </row>
    <row r="73" spans="1:4" x14ac:dyDescent="0.25">
      <c r="A73" s="24" t="s">
        <v>24</v>
      </c>
      <c r="B73" s="25">
        <v>0.03</v>
      </c>
      <c r="C73" s="13"/>
      <c r="D73" s="10"/>
    </row>
    <row r="74" spans="1:4" x14ac:dyDescent="0.25">
      <c r="A74" s="24" t="s">
        <v>25</v>
      </c>
      <c r="B74" s="25">
        <v>0.08</v>
      </c>
      <c r="C74" s="13"/>
      <c r="D74" s="10"/>
    </row>
    <row r="75" spans="1:4" x14ac:dyDescent="0.25">
      <c r="A75" s="26" t="s">
        <v>26</v>
      </c>
      <c r="B75" s="27">
        <f>SUM(B67:B74)</f>
        <v>0.36800000000000005</v>
      </c>
      <c r="C75" s="13"/>
      <c r="D75" s="10"/>
    </row>
    <row r="76" spans="1:4" x14ac:dyDescent="0.25">
      <c r="A76" s="1"/>
      <c r="B76" s="1"/>
      <c r="C76" s="1"/>
      <c r="D76" s="10"/>
    </row>
    <row r="77" spans="1:4" x14ac:dyDescent="0.25">
      <c r="A77" s="22" t="s">
        <v>27</v>
      </c>
      <c r="B77" s="28"/>
      <c r="C77" s="13"/>
      <c r="D77" s="10"/>
    </row>
    <row r="78" spans="1:4" x14ac:dyDescent="0.25">
      <c r="A78" s="24" t="s">
        <v>28</v>
      </c>
      <c r="B78" s="25">
        <v>6.7000000000000002E-3</v>
      </c>
      <c r="C78" s="13"/>
      <c r="D78" s="10"/>
    </row>
    <row r="79" spans="1:4" x14ac:dyDescent="0.25">
      <c r="A79" s="24" t="s">
        <v>29</v>
      </c>
      <c r="B79" s="25">
        <v>8.3299999999999999E-2</v>
      </c>
      <c r="C79" s="13"/>
      <c r="D79" s="10"/>
    </row>
    <row r="80" spans="1:4" x14ac:dyDescent="0.25">
      <c r="A80" s="24" t="s">
        <v>30</v>
      </c>
      <c r="B80" s="25">
        <v>5.0000000000000001E-4</v>
      </c>
      <c r="C80" s="13"/>
      <c r="D80" s="10"/>
    </row>
    <row r="81" spans="1:4" x14ac:dyDescent="0.25">
      <c r="A81" s="24" t="s">
        <v>31</v>
      </c>
      <c r="B81" s="25">
        <v>5.5999999999999999E-3</v>
      </c>
      <c r="C81" s="13"/>
      <c r="D81" s="10"/>
    </row>
    <row r="82" spans="1:4" x14ac:dyDescent="0.25">
      <c r="A82" s="24" t="s">
        <v>32</v>
      </c>
      <c r="B82" s="25">
        <v>2.9999999999999997E-4</v>
      </c>
      <c r="C82" s="1"/>
      <c r="D82" s="10"/>
    </row>
    <row r="83" spans="1:4" x14ac:dyDescent="0.25">
      <c r="A83" s="24" t="s">
        <v>33</v>
      </c>
      <c r="B83" s="25">
        <v>8.3299999999999999E-2</v>
      </c>
      <c r="C83" s="29"/>
      <c r="D83" s="5"/>
    </row>
    <row r="84" spans="1:4" x14ac:dyDescent="0.25">
      <c r="A84" s="24" t="s">
        <v>34</v>
      </c>
      <c r="B84" s="25">
        <v>2.9999999999999997E-4</v>
      </c>
      <c r="C84" s="29"/>
      <c r="D84" s="5"/>
    </row>
    <row r="85" spans="1:4" x14ac:dyDescent="0.25">
      <c r="A85" s="26" t="s">
        <v>26</v>
      </c>
      <c r="B85" s="27">
        <f>SUM(B78:B84)</f>
        <v>0.17999999999999997</v>
      </c>
      <c r="C85" s="13"/>
      <c r="D85" s="10"/>
    </row>
    <row r="86" spans="1:4" x14ac:dyDescent="0.25">
      <c r="A86" s="24"/>
      <c r="B86" s="25"/>
      <c r="C86" s="13"/>
      <c r="D86" s="10"/>
    </row>
    <row r="87" spans="1:4" x14ac:dyDescent="0.25">
      <c r="A87" s="22" t="s">
        <v>35</v>
      </c>
      <c r="B87" s="28"/>
      <c r="C87" s="13"/>
      <c r="D87" s="14"/>
    </row>
    <row r="88" spans="1:4" x14ac:dyDescent="0.25">
      <c r="A88" s="24" t="s">
        <v>36</v>
      </c>
      <c r="B88" s="25">
        <v>3.1699999999999999E-2</v>
      </c>
      <c r="C88" s="1"/>
      <c r="D88" s="30"/>
    </row>
    <row r="89" spans="1:4" x14ac:dyDescent="0.25">
      <c r="A89" s="24" t="s">
        <v>37</v>
      </c>
      <c r="B89" s="25">
        <v>8.0000000000000004E-4</v>
      </c>
      <c r="C89" s="1"/>
      <c r="D89" s="30"/>
    </row>
    <row r="90" spans="1:4" x14ac:dyDescent="0.25">
      <c r="A90" s="24" t="s">
        <v>38</v>
      </c>
      <c r="B90" s="25">
        <v>2.7300000000000001E-2</v>
      </c>
      <c r="C90" s="29"/>
      <c r="D90" s="30"/>
    </row>
    <row r="91" spans="1:4" x14ac:dyDescent="0.25">
      <c r="A91" s="24" t="s">
        <v>39</v>
      </c>
      <c r="B91" s="25">
        <v>1.35E-2</v>
      </c>
      <c r="C91" s="13"/>
      <c r="D91" s="30"/>
    </row>
    <row r="92" spans="1:4" x14ac:dyDescent="0.25">
      <c r="A92" s="24" t="s">
        <v>40</v>
      </c>
      <c r="B92" s="25">
        <v>2.5999999999999999E-3</v>
      </c>
      <c r="C92" s="13"/>
      <c r="D92" s="30"/>
    </row>
    <row r="93" spans="1:4" x14ac:dyDescent="0.25">
      <c r="A93" s="26" t="s">
        <v>26</v>
      </c>
      <c r="B93" s="27">
        <f>SUM(B88:B92)</f>
        <v>7.5900000000000009E-2</v>
      </c>
      <c r="C93" s="13"/>
      <c r="D93" s="30"/>
    </row>
    <row r="94" spans="1:4" x14ac:dyDescent="0.25">
      <c r="A94" s="24"/>
      <c r="B94" s="25"/>
      <c r="C94" s="13"/>
      <c r="D94" s="30"/>
    </row>
    <row r="95" spans="1:4" x14ac:dyDescent="0.25">
      <c r="A95" s="22" t="s">
        <v>41</v>
      </c>
      <c r="B95" s="25"/>
      <c r="C95" s="13"/>
      <c r="D95" s="30"/>
    </row>
    <row r="96" spans="1:4" x14ac:dyDescent="0.25">
      <c r="A96" s="24" t="s">
        <v>42</v>
      </c>
      <c r="B96" s="25">
        <v>6.6199999999999995E-2</v>
      </c>
      <c r="C96" s="13"/>
      <c r="D96" s="30"/>
    </row>
    <row r="97" spans="1:4" x14ac:dyDescent="0.25">
      <c r="A97" s="24" t="s">
        <v>43</v>
      </c>
      <c r="B97" s="25">
        <v>2.8E-3</v>
      </c>
      <c r="C97" s="13"/>
      <c r="D97" s="30"/>
    </row>
    <row r="98" spans="1:4" x14ac:dyDescent="0.25">
      <c r="A98" s="26" t="s">
        <v>26</v>
      </c>
      <c r="B98" s="27">
        <f>SUM(B96:B97)</f>
        <v>6.8999999999999992E-2</v>
      </c>
      <c r="C98" s="13"/>
      <c r="D98" s="30"/>
    </row>
    <row r="99" spans="1:4" x14ac:dyDescent="0.25">
      <c r="A99" s="1"/>
      <c r="B99" s="1"/>
      <c r="C99" s="1"/>
      <c r="D99" s="30"/>
    </row>
    <row r="100" spans="1:4" x14ac:dyDescent="0.25">
      <c r="A100" s="26" t="s">
        <v>44</v>
      </c>
      <c r="B100" s="27">
        <f>B75+B85+B93+B98</f>
        <v>0.69289999999999996</v>
      </c>
      <c r="C100" s="29"/>
      <c r="D100" s="30"/>
    </row>
    <row r="101" spans="1:4" x14ac:dyDescent="0.25">
      <c r="A101" s="1"/>
      <c r="B101" s="1"/>
      <c r="C101" s="1"/>
      <c r="D101" s="10"/>
    </row>
    <row r="102" spans="1:4" x14ac:dyDescent="0.25">
      <c r="A102" s="31" t="s">
        <v>45</v>
      </c>
      <c r="B102" s="1"/>
      <c r="C102" s="1"/>
      <c r="D102" s="10"/>
    </row>
    <row r="103" spans="1:4" ht="15.75" thickBot="1" x14ac:dyDescent="0.3">
      <c r="A103" s="31"/>
      <c r="B103" s="1"/>
      <c r="C103" s="1"/>
      <c r="D103" s="10"/>
    </row>
    <row r="104" spans="1:4" x14ac:dyDescent="0.25">
      <c r="A104" s="32" t="s">
        <v>46</v>
      </c>
      <c r="B104" s="33" t="s">
        <v>47</v>
      </c>
      <c r="C104" s="34">
        <v>0</v>
      </c>
      <c r="D104" s="10"/>
    </row>
    <row r="105" spans="1:4" x14ac:dyDescent="0.25">
      <c r="A105" s="35" t="s">
        <v>48</v>
      </c>
      <c r="B105" s="16" t="s">
        <v>49</v>
      </c>
      <c r="C105" s="36">
        <v>0</v>
      </c>
      <c r="D105" s="37"/>
    </row>
    <row r="106" spans="1:4" x14ac:dyDescent="0.25">
      <c r="A106" s="35" t="s">
        <v>50</v>
      </c>
      <c r="B106" s="16" t="s">
        <v>51</v>
      </c>
      <c r="C106" s="36">
        <v>0</v>
      </c>
      <c r="D106" s="10"/>
    </row>
    <row r="107" spans="1:4" x14ac:dyDescent="0.25">
      <c r="A107" s="35" t="s">
        <v>52</v>
      </c>
      <c r="B107" s="16" t="s">
        <v>53</v>
      </c>
      <c r="C107" s="36">
        <v>0</v>
      </c>
      <c r="D107" s="10"/>
    </row>
    <row r="108" spans="1:4" x14ac:dyDescent="0.25">
      <c r="A108" s="38" t="s">
        <v>54</v>
      </c>
      <c r="B108" s="16" t="s">
        <v>55</v>
      </c>
      <c r="C108" s="36">
        <v>0</v>
      </c>
      <c r="D108" s="10"/>
    </row>
    <row r="109" spans="1:4" ht="15.75" thickBot="1" x14ac:dyDescent="0.3">
      <c r="A109" s="134" t="s">
        <v>56</v>
      </c>
      <c r="B109" s="83"/>
      <c r="C109" s="39">
        <v>0</v>
      </c>
      <c r="D109" s="10"/>
    </row>
    <row r="110" spans="1:4" x14ac:dyDescent="0.25">
      <c r="A110" s="40" t="s">
        <v>57</v>
      </c>
      <c r="B110" s="41"/>
      <c r="C110" s="42"/>
      <c r="D110" s="10"/>
    </row>
    <row r="111" spans="1:4" ht="15.75" thickBot="1" x14ac:dyDescent="0.3">
      <c r="A111" s="43" t="s">
        <v>58</v>
      </c>
      <c r="B111" s="44"/>
      <c r="C111" s="45"/>
      <c r="D111" s="10"/>
    </row>
    <row r="112" spans="1:4" ht="15.75" thickBot="1" x14ac:dyDescent="0.3">
      <c r="A112" s="46" t="s">
        <v>59</v>
      </c>
      <c r="B112" s="47"/>
      <c r="C112" s="48">
        <f>ROUND((((1+C104+C105)*(1+C106)*(1+C107))/(1-(C108+C109))-1),4)</f>
        <v>0</v>
      </c>
      <c r="D112" s="10"/>
    </row>
    <row r="113" spans="1:4" x14ac:dyDescent="0.25">
      <c r="A113" s="1"/>
      <c r="B113" s="1"/>
      <c r="C113" s="1"/>
      <c r="D113" s="10"/>
    </row>
    <row r="116" spans="1:4" x14ac:dyDescent="0.25">
      <c r="A116" s="49"/>
      <c r="B116" s="49"/>
      <c r="C116" s="49"/>
      <c r="D116" s="10"/>
    </row>
    <row r="117" spans="1:4" x14ac:dyDescent="0.25">
      <c r="A117" s="157"/>
      <c r="B117" s="157"/>
      <c r="C117" s="157"/>
      <c r="D117" s="157"/>
    </row>
    <row r="118" spans="1:4" x14ac:dyDescent="0.25">
      <c r="A118" s="157"/>
      <c r="B118" s="157"/>
      <c r="C118" s="157"/>
      <c r="D118" s="157"/>
    </row>
  </sheetData>
  <mergeCells count="17">
    <mergeCell ref="A52:B52"/>
    <mergeCell ref="A54:C54"/>
    <mergeCell ref="A62:C62"/>
    <mergeCell ref="A117:D117"/>
    <mergeCell ref="A118:D118"/>
    <mergeCell ref="A39:C39"/>
    <mergeCell ref="A2:D2"/>
    <mergeCell ref="A4:D9"/>
    <mergeCell ref="B12:C12"/>
    <mergeCell ref="B13:C13"/>
    <mergeCell ref="B14:C14"/>
    <mergeCell ref="B15:C15"/>
    <mergeCell ref="B16:C16"/>
    <mergeCell ref="B17:C17"/>
    <mergeCell ref="A20:C20"/>
    <mergeCell ref="A21:C21"/>
    <mergeCell ref="A37:C37"/>
  </mergeCells>
  <pageMargins left="0.511811024" right="0.511811024" top="0.78740157499999996" bottom="0.78740157499999996" header="0.31496062000000002" footer="0.31496062000000002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1" sqref="C1:F3"/>
    </sheetView>
  </sheetViews>
  <sheetFormatPr defaultRowHeight="15" x14ac:dyDescent="0.25"/>
  <cols>
    <col min="1" max="1" width="51.28515625" customWidth="1"/>
    <col min="2" max="2" width="12.140625" bestFit="1" customWidth="1"/>
    <col min="6" max="6" width="100.42578125" customWidth="1"/>
  </cols>
  <sheetData>
    <row r="1" spans="1:6" x14ac:dyDescent="0.25">
      <c r="A1" t="s">
        <v>109</v>
      </c>
      <c r="C1" s="81"/>
    </row>
    <row r="2" spans="1:6" x14ac:dyDescent="0.25">
      <c r="C2" s="81"/>
    </row>
    <row r="3" spans="1:6" x14ac:dyDescent="0.25">
      <c r="A3" t="s">
        <v>110</v>
      </c>
      <c r="C3" s="81"/>
    </row>
    <row r="4" spans="1:6" x14ac:dyDescent="0.25">
      <c r="A4" s="217"/>
      <c r="B4" s="217"/>
    </row>
    <row r="5" spans="1:6" ht="15.75" thickBot="1" x14ac:dyDescent="0.3"/>
    <row r="6" spans="1:6" ht="38.25" customHeight="1" x14ac:dyDescent="0.25">
      <c r="A6" s="116"/>
      <c r="B6" s="108"/>
      <c r="C6" s="213"/>
      <c r="D6" s="213"/>
      <c r="E6" s="213"/>
      <c r="F6" s="214"/>
    </row>
    <row r="7" spans="1:6" ht="24" customHeight="1" x14ac:dyDescent="0.25">
      <c r="A7" s="102"/>
      <c r="B7" s="65"/>
      <c r="C7" s="215"/>
      <c r="D7" s="207"/>
      <c r="E7" s="207"/>
      <c r="F7" s="208"/>
    </row>
    <row r="8" spans="1:6" ht="17.25" thickBot="1" x14ac:dyDescent="0.3">
      <c r="A8" s="103"/>
      <c r="B8" s="109"/>
      <c r="C8" s="204"/>
      <c r="D8" s="204"/>
      <c r="E8" s="204"/>
      <c r="F8" s="205"/>
    </row>
    <row r="9" spans="1:6" ht="15.75" thickBot="1" x14ac:dyDescent="0.3">
      <c r="A9" s="107"/>
      <c r="B9" s="110"/>
    </row>
    <row r="10" spans="1:6" ht="15.75" thickBot="1" x14ac:dyDescent="0.3">
      <c r="B10" s="118"/>
    </row>
    <row r="11" spans="1:6" ht="16.5" x14ac:dyDescent="0.25">
      <c r="A11" s="123"/>
      <c r="B11" s="65"/>
      <c r="C11" s="218"/>
      <c r="D11" s="213"/>
      <c r="E11" s="213"/>
      <c r="F11" s="214"/>
    </row>
    <row r="12" spans="1:6" ht="16.5" x14ac:dyDescent="0.25">
      <c r="A12" s="64"/>
      <c r="B12" s="65"/>
      <c r="C12" s="206"/>
      <c r="D12" s="207"/>
      <c r="E12" s="207"/>
      <c r="F12" s="208"/>
    </row>
    <row r="13" spans="1:6" ht="17.25" thickBot="1" x14ac:dyDescent="0.3">
      <c r="A13" s="64"/>
      <c r="B13" s="125"/>
      <c r="C13" s="209"/>
      <c r="D13" s="204"/>
      <c r="E13" s="204"/>
      <c r="F13" s="205"/>
    </row>
    <row r="14" spans="1:6" ht="15.75" thickBot="1" x14ac:dyDescent="0.3">
      <c r="A14" s="124"/>
      <c r="B14" s="110"/>
    </row>
    <row r="15" spans="1:6" ht="15.75" thickBot="1" x14ac:dyDescent="0.3">
      <c r="B15" s="111"/>
    </row>
    <row r="16" spans="1:6" x14ac:dyDescent="0.25">
      <c r="A16" s="117"/>
      <c r="B16" s="112"/>
      <c r="C16" s="219"/>
      <c r="D16" s="219"/>
      <c r="E16" s="219"/>
      <c r="F16" s="220"/>
    </row>
    <row r="17" spans="1:6" x14ac:dyDescent="0.25">
      <c r="A17" s="105"/>
      <c r="B17" s="113"/>
      <c r="C17" s="221"/>
      <c r="D17" s="221"/>
      <c r="E17" s="221"/>
      <c r="F17" s="222"/>
    </row>
    <row r="18" spans="1:6" ht="15.75" thickBot="1" x14ac:dyDescent="0.3">
      <c r="A18" s="105"/>
      <c r="B18" s="114"/>
      <c r="C18" s="210"/>
      <c r="D18" s="210"/>
      <c r="E18" s="210"/>
      <c r="F18" s="211"/>
    </row>
    <row r="19" spans="1:6" ht="15.75" thickBot="1" x14ac:dyDescent="0.3">
      <c r="A19" s="104"/>
      <c r="B19" s="115"/>
    </row>
    <row r="20" spans="1:6" ht="15.75" thickBot="1" x14ac:dyDescent="0.3">
      <c r="B20" s="111"/>
    </row>
    <row r="21" spans="1:6" ht="16.5" x14ac:dyDescent="0.25">
      <c r="A21" s="116"/>
      <c r="B21" s="119"/>
      <c r="C21" s="212"/>
      <c r="D21" s="213"/>
      <c r="E21" s="213"/>
      <c r="F21" s="214"/>
    </row>
    <row r="22" spans="1:6" ht="16.5" x14ac:dyDescent="0.25">
      <c r="A22" s="102"/>
      <c r="B22" s="120"/>
      <c r="C22" s="216"/>
      <c r="D22" s="207"/>
      <c r="E22" s="207"/>
      <c r="F22" s="208"/>
    </row>
    <row r="23" spans="1:6" ht="17.25" thickBot="1" x14ac:dyDescent="0.3">
      <c r="A23" s="102"/>
      <c r="B23" s="121"/>
      <c r="C23" s="203"/>
      <c r="D23" s="204"/>
      <c r="E23" s="204"/>
      <c r="F23" s="205"/>
    </row>
    <row r="24" spans="1:6" ht="15.75" thickBot="1" x14ac:dyDescent="0.3">
      <c r="A24" s="106"/>
      <c r="B24" s="122"/>
    </row>
  </sheetData>
  <mergeCells count="13">
    <mergeCell ref="C7:F7"/>
    <mergeCell ref="C8:F8"/>
    <mergeCell ref="C22:F22"/>
    <mergeCell ref="A4:B4"/>
    <mergeCell ref="C6:F6"/>
    <mergeCell ref="C11:F11"/>
    <mergeCell ref="C16:F16"/>
    <mergeCell ref="C17:F17"/>
    <mergeCell ref="C23:F23"/>
    <mergeCell ref="C12:F12"/>
    <mergeCell ref="C13:F13"/>
    <mergeCell ref="C18:F18"/>
    <mergeCell ref="C21:F2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H19" sqref="H19"/>
    </sheetView>
  </sheetViews>
  <sheetFormatPr defaultRowHeight="15" x14ac:dyDescent="0.25"/>
  <cols>
    <col min="1" max="1" width="35.5703125" customWidth="1"/>
    <col min="2" max="2" width="14.28515625" customWidth="1"/>
    <col min="6" max="6" width="103.140625" customWidth="1"/>
  </cols>
  <sheetData>
    <row r="1" spans="1:6" ht="16.5" x14ac:dyDescent="0.25">
      <c r="A1" s="116" t="s">
        <v>122</v>
      </c>
      <c r="B1" s="108">
        <v>0</v>
      </c>
      <c r="C1" s="224"/>
      <c r="D1" s="213"/>
      <c r="E1" s="213"/>
      <c r="F1" s="214"/>
    </row>
    <row r="2" spans="1:6" ht="16.5" x14ac:dyDescent="0.25">
      <c r="A2" s="102"/>
      <c r="B2" s="65">
        <v>0</v>
      </c>
      <c r="C2" s="215"/>
      <c r="D2" s="207"/>
      <c r="E2" s="207"/>
      <c r="F2" s="208"/>
    </row>
    <row r="3" spans="1:6" ht="17.25" thickBot="1" x14ac:dyDescent="0.3">
      <c r="A3" s="103"/>
      <c r="B3" s="109">
        <v>0</v>
      </c>
      <c r="C3" s="225"/>
      <c r="D3" s="204"/>
      <c r="E3" s="204"/>
      <c r="F3" s="205"/>
    </row>
    <row r="4" spans="1:6" ht="15.75" thickBot="1" x14ac:dyDescent="0.3">
      <c r="A4" s="107" t="s">
        <v>121</v>
      </c>
      <c r="B4" s="110">
        <f>SUM(B1:B3)/3</f>
        <v>0</v>
      </c>
    </row>
    <row r="5" spans="1:6" ht="15.75" thickBot="1" x14ac:dyDescent="0.3">
      <c r="B5" s="118"/>
    </row>
    <row r="6" spans="1:6" ht="16.5" x14ac:dyDescent="0.25">
      <c r="A6" s="123" t="s">
        <v>119</v>
      </c>
      <c r="B6" s="65">
        <v>0</v>
      </c>
      <c r="C6" s="218"/>
      <c r="D6" s="213"/>
      <c r="E6" s="213"/>
      <c r="F6" s="214"/>
    </row>
    <row r="7" spans="1:6" ht="16.5" x14ac:dyDescent="0.25">
      <c r="A7" s="64"/>
      <c r="B7" s="65">
        <v>0</v>
      </c>
      <c r="C7" s="226"/>
      <c r="D7" s="207"/>
      <c r="E7" s="207"/>
      <c r="F7" s="208"/>
    </row>
    <row r="8" spans="1:6" ht="17.25" thickBot="1" x14ac:dyDescent="0.3">
      <c r="A8" s="64"/>
      <c r="B8" s="125">
        <v>0</v>
      </c>
      <c r="C8" s="227"/>
      <c r="D8" s="204"/>
      <c r="E8" s="204"/>
      <c r="F8" s="205"/>
    </row>
    <row r="9" spans="1:6" ht="15.75" thickBot="1" x14ac:dyDescent="0.3">
      <c r="A9" s="124" t="s">
        <v>121</v>
      </c>
      <c r="B9" s="110">
        <f>SUM(B6:B8)/3</f>
        <v>0</v>
      </c>
    </row>
    <row r="10" spans="1:6" ht="15.75" thickBot="1" x14ac:dyDescent="0.3">
      <c r="B10" s="111"/>
    </row>
    <row r="11" spans="1:6" x14ac:dyDescent="0.25">
      <c r="A11" s="117" t="s">
        <v>120</v>
      </c>
      <c r="B11" s="112">
        <v>0</v>
      </c>
      <c r="C11" s="228"/>
      <c r="D11" s="229"/>
      <c r="E11" s="229"/>
      <c r="F11" s="230"/>
    </row>
    <row r="12" spans="1:6" x14ac:dyDescent="0.25">
      <c r="A12" s="105"/>
      <c r="B12" s="113">
        <v>0</v>
      </c>
      <c r="C12" s="231"/>
      <c r="D12" s="221"/>
      <c r="E12" s="221"/>
      <c r="F12" s="222"/>
    </row>
    <row r="13" spans="1:6" ht="15.75" thickBot="1" x14ac:dyDescent="0.3">
      <c r="A13" s="105"/>
      <c r="B13" s="114">
        <v>0</v>
      </c>
      <c r="C13" s="232"/>
      <c r="D13" s="210"/>
      <c r="E13" s="210"/>
      <c r="F13" s="211"/>
    </row>
    <row r="14" spans="1:6" ht="15.75" thickBot="1" x14ac:dyDescent="0.3">
      <c r="A14" s="104" t="s">
        <v>121</v>
      </c>
      <c r="B14" s="115">
        <f>SUM(B11:B13)/3</f>
        <v>0</v>
      </c>
    </row>
    <row r="15" spans="1:6" ht="15.75" thickBot="1" x14ac:dyDescent="0.3">
      <c r="B15" s="111"/>
    </row>
    <row r="16" spans="1:6" ht="16.5" x14ac:dyDescent="0.25">
      <c r="A16" s="116" t="s">
        <v>123</v>
      </c>
      <c r="B16" s="119">
        <v>0</v>
      </c>
      <c r="C16" s="233"/>
      <c r="D16" s="213"/>
      <c r="E16" s="213"/>
      <c r="F16" s="214"/>
    </row>
    <row r="17" spans="1:6" ht="16.5" x14ac:dyDescent="0.25">
      <c r="A17" s="102"/>
      <c r="B17" s="120">
        <v>0</v>
      </c>
      <c r="C17" s="216"/>
      <c r="D17" s="207"/>
      <c r="E17" s="207"/>
      <c r="F17" s="208"/>
    </row>
    <row r="18" spans="1:6" ht="17.25" thickBot="1" x14ac:dyDescent="0.3">
      <c r="A18" s="102"/>
      <c r="B18" s="121">
        <v>0</v>
      </c>
      <c r="C18" s="223"/>
      <c r="D18" s="204"/>
      <c r="E18" s="204"/>
      <c r="F18" s="205"/>
    </row>
    <row r="19" spans="1:6" ht="15.75" thickBot="1" x14ac:dyDescent="0.3">
      <c r="A19" s="106" t="s">
        <v>121</v>
      </c>
      <c r="B19" s="122">
        <f>SUM(B16:B18)/3</f>
        <v>0</v>
      </c>
    </row>
    <row r="22" spans="1:6" x14ac:dyDescent="0.25">
      <c r="A22" s="64" t="s">
        <v>170</v>
      </c>
      <c r="B22" s="65">
        <v>0</v>
      </c>
      <c r="C22" s="234"/>
      <c r="D22" s="235"/>
      <c r="E22" s="235"/>
      <c r="F22" s="236"/>
    </row>
    <row r="23" spans="1:6" x14ac:dyDescent="0.25">
      <c r="A23" s="64"/>
      <c r="B23" s="65">
        <v>0</v>
      </c>
      <c r="C23" s="234"/>
      <c r="D23" s="235"/>
      <c r="E23" s="235"/>
      <c r="F23" s="236"/>
    </row>
    <row r="24" spans="1:6" x14ac:dyDescent="0.25">
      <c r="A24" s="64"/>
      <c r="B24" s="65">
        <v>0</v>
      </c>
      <c r="C24" s="234"/>
      <c r="D24" s="235"/>
      <c r="E24" s="235"/>
      <c r="F24" s="236"/>
    </row>
    <row r="25" spans="1:6" x14ac:dyDescent="0.25">
      <c r="A25" s="64" t="s">
        <v>121</v>
      </c>
      <c r="B25" s="65">
        <f>SUM(B22:B24)/3</f>
        <v>0</v>
      </c>
      <c r="C25" s="64"/>
      <c r="D25" s="64"/>
      <c r="E25" s="64"/>
      <c r="F25" s="64"/>
    </row>
    <row r="28" spans="1:6" x14ac:dyDescent="0.25">
      <c r="A28" s="64" t="s">
        <v>173</v>
      </c>
      <c r="B28" s="64"/>
      <c r="C28" s="64"/>
      <c r="D28" s="64"/>
      <c r="E28" s="64"/>
      <c r="F28" s="64"/>
    </row>
    <row r="29" spans="1:6" x14ac:dyDescent="0.25">
      <c r="A29" s="64" t="s">
        <v>174</v>
      </c>
      <c r="B29" s="65">
        <v>0</v>
      </c>
      <c r="C29" s="237"/>
      <c r="D29" s="238"/>
      <c r="E29" s="238"/>
      <c r="F29" s="238"/>
    </row>
    <row r="30" spans="1:6" x14ac:dyDescent="0.25">
      <c r="A30" s="64"/>
      <c r="B30" s="65">
        <v>0</v>
      </c>
      <c r="C30" s="238"/>
      <c r="D30" s="238"/>
      <c r="E30" s="238"/>
      <c r="F30" s="238"/>
    </row>
    <row r="31" spans="1:6" x14ac:dyDescent="0.25">
      <c r="A31" s="64"/>
      <c r="B31" s="65">
        <v>0</v>
      </c>
      <c r="C31" s="237"/>
      <c r="D31" s="238"/>
      <c r="E31" s="238"/>
      <c r="F31" s="238"/>
    </row>
    <row r="32" spans="1:6" x14ac:dyDescent="0.25">
      <c r="A32" s="64" t="s">
        <v>121</v>
      </c>
      <c r="B32" s="65">
        <f>SUM(B29:B31)/3</f>
        <v>0</v>
      </c>
      <c r="C32" s="64"/>
      <c r="D32" s="64"/>
      <c r="E32" s="64"/>
      <c r="F32" s="64"/>
    </row>
    <row r="33" spans="1:6" x14ac:dyDescent="0.25">
      <c r="A33" s="143"/>
      <c r="B33" s="144"/>
      <c r="C33" s="145"/>
      <c r="D33" s="145"/>
      <c r="E33" s="145"/>
      <c r="F33" s="145"/>
    </row>
    <row r="34" spans="1:6" x14ac:dyDescent="0.25">
      <c r="A34" s="147" t="s">
        <v>175</v>
      </c>
      <c r="B34" s="148">
        <v>0</v>
      </c>
      <c r="C34" s="238"/>
      <c r="D34" s="238"/>
      <c r="E34" s="238"/>
      <c r="F34" s="238"/>
    </row>
    <row r="35" spans="1:6" x14ac:dyDescent="0.25">
      <c r="A35" s="64"/>
      <c r="B35" s="148">
        <v>0</v>
      </c>
      <c r="C35" s="238"/>
      <c r="D35" s="238"/>
      <c r="E35" s="238"/>
      <c r="F35" s="238"/>
    </row>
    <row r="36" spans="1:6" x14ac:dyDescent="0.25">
      <c r="A36" s="64"/>
      <c r="B36" s="148">
        <v>0</v>
      </c>
      <c r="C36" s="238"/>
      <c r="D36" s="238"/>
      <c r="E36" s="238"/>
      <c r="F36" s="238"/>
    </row>
    <row r="37" spans="1:6" x14ac:dyDescent="0.25">
      <c r="A37" s="64" t="s">
        <v>121</v>
      </c>
      <c r="B37" s="66">
        <v>0</v>
      </c>
      <c r="C37" s="64"/>
      <c r="D37" s="64"/>
      <c r="E37" s="64"/>
      <c r="F37" s="64"/>
    </row>
    <row r="39" spans="1:6" x14ac:dyDescent="0.25">
      <c r="A39" t="s">
        <v>176</v>
      </c>
      <c r="B39" s="149">
        <v>0</v>
      </c>
      <c r="C39" s="241"/>
      <c r="D39" s="217"/>
      <c r="E39" s="217"/>
      <c r="F39" s="217"/>
    </row>
    <row r="40" spans="1:6" x14ac:dyDescent="0.25">
      <c r="B40" s="149">
        <v>0</v>
      </c>
      <c r="C40" s="239"/>
      <c r="D40" s="240"/>
      <c r="E40" s="240"/>
      <c r="F40" s="240"/>
    </row>
    <row r="41" spans="1:6" x14ac:dyDescent="0.25">
      <c r="B41" s="149">
        <v>0</v>
      </c>
      <c r="C41" s="240"/>
      <c r="D41" s="240"/>
      <c r="E41" s="240"/>
      <c r="F41" s="240"/>
    </row>
    <row r="42" spans="1:6" x14ac:dyDescent="0.25">
      <c r="A42" t="s">
        <v>121</v>
      </c>
      <c r="B42" s="146">
        <f>SUM(B39:B41)/3</f>
        <v>0</v>
      </c>
    </row>
  </sheetData>
  <mergeCells count="24">
    <mergeCell ref="C40:F40"/>
    <mergeCell ref="C41:F41"/>
    <mergeCell ref="C31:F31"/>
    <mergeCell ref="C34:F34"/>
    <mergeCell ref="C35:F35"/>
    <mergeCell ref="C36:F36"/>
    <mergeCell ref="C39:F39"/>
    <mergeCell ref="C22:F22"/>
    <mergeCell ref="C23:F23"/>
    <mergeCell ref="C24:F24"/>
    <mergeCell ref="C29:F29"/>
    <mergeCell ref="C30:F30"/>
    <mergeCell ref="C18:F18"/>
    <mergeCell ref="C1:F1"/>
    <mergeCell ref="C2:F2"/>
    <mergeCell ref="C3:F3"/>
    <mergeCell ref="C6:F6"/>
    <mergeCell ref="C7:F7"/>
    <mergeCell ref="C8:F8"/>
    <mergeCell ref="C11:F11"/>
    <mergeCell ref="C12:F12"/>
    <mergeCell ref="C13:F13"/>
    <mergeCell ref="C16:F16"/>
    <mergeCell ref="C17:F1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I8" sqref="I8"/>
    </sheetView>
  </sheetViews>
  <sheetFormatPr defaultRowHeight="15" x14ac:dyDescent="0.25"/>
  <cols>
    <col min="1" max="1" width="23.7109375" customWidth="1"/>
    <col min="2" max="2" width="17.42578125" customWidth="1"/>
    <col min="3" max="3" width="13.140625" customWidth="1"/>
    <col min="4" max="4" width="21.42578125" customWidth="1"/>
    <col min="5" max="5" width="26.28515625" customWidth="1"/>
  </cols>
  <sheetData>
    <row r="1" spans="1:11" x14ac:dyDescent="0.25">
      <c r="A1" s="242" t="s">
        <v>67</v>
      </c>
      <c r="B1" s="242"/>
      <c r="C1" s="242"/>
      <c r="D1" s="242"/>
      <c r="E1" s="242"/>
    </row>
    <row r="2" spans="1:11" x14ac:dyDescent="0.25">
      <c r="A2" s="242" t="s">
        <v>68</v>
      </c>
      <c r="B2" s="242"/>
      <c r="C2" s="242"/>
      <c r="D2" s="242"/>
      <c r="E2" s="242"/>
    </row>
    <row r="3" spans="1:11" x14ac:dyDescent="0.25">
      <c r="A3" s="243" t="s">
        <v>69</v>
      </c>
      <c r="B3" s="244" t="s">
        <v>70</v>
      </c>
      <c r="C3" s="244" t="s">
        <v>71</v>
      </c>
      <c r="D3" s="74" t="s">
        <v>72</v>
      </c>
      <c r="E3" s="74"/>
      <c r="F3" s="61"/>
      <c r="G3" s="61"/>
      <c r="H3" s="61"/>
      <c r="I3" s="61"/>
      <c r="J3" s="61"/>
      <c r="K3" s="61"/>
    </row>
    <row r="4" spans="1:11" x14ac:dyDescent="0.25">
      <c r="A4" s="243"/>
      <c r="B4" s="244"/>
      <c r="C4" s="244"/>
      <c r="D4" s="75" t="s">
        <v>73</v>
      </c>
      <c r="E4" s="75" t="s">
        <v>74</v>
      </c>
      <c r="F4" s="62"/>
      <c r="G4" s="62"/>
    </row>
    <row r="5" spans="1:11" x14ac:dyDescent="0.25">
      <c r="A5" s="64" t="s">
        <v>75</v>
      </c>
      <c r="B5" s="67">
        <v>1</v>
      </c>
      <c r="C5" s="64">
        <v>30</v>
      </c>
      <c r="D5" s="68">
        <v>0.5</v>
      </c>
      <c r="E5" s="69">
        <f>B5*C5*D5</f>
        <v>15</v>
      </c>
    </row>
    <row r="6" spans="1:11" x14ac:dyDescent="0.25">
      <c r="A6" s="64" t="s">
        <v>76</v>
      </c>
      <c r="B6" s="69">
        <v>1</v>
      </c>
      <c r="C6" s="64">
        <v>1</v>
      </c>
      <c r="D6" s="68">
        <v>1</v>
      </c>
      <c r="E6" s="69">
        <f t="shared" ref="E6:E16" si="0">B6*C6*D6</f>
        <v>1</v>
      </c>
    </row>
    <row r="7" spans="1:11" x14ac:dyDescent="0.25">
      <c r="A7" s="64" t="s">
        <v>77</v>
      </c>
      <c r="B7" s="69">
        <v>0.16420000000000001</v>
      </c>
      <c r="C7" s="64">
        <v>15</v>
      </c>
      <c r="D7" s="68">
        <v>0.5</v>
      </c>
      <c r="E7" s="69">
        <f t="shared" si="0"/>
        <v>1.2315</v>
      </c>
    </row>
    <row r="8" spans="1:11" x14ac:dyDescent="0.25">
      <c r="A8" s="70" t="s">
        <v>78</v>
      </c>
      <c r="B8" s="69">
        <v>1</v>
      </c>
      <c r="C8" s="64">
        <v>5</v>
      </c>
      <c r="D8" s="68">
        <v>0.5</v>
      </c>
      <c r="E8" s="69">
        <f t="shared" si="0"/>
        <v>2.5</v>
      </c>
    </row>
    <row r="9" spans="1:11" x14ac:dyDescent="0.25">
      <c r="A9" s="64" t="s">
        <v>79</v>
      </c>
      <c r="B9" s="69">
        <v>0.15310000000000001</v>
      </c>
      <c r="C9" s="64">
        <v>2</v>
      </c>
      <c r="D9" s="68">
        <v>1</v>
      </c>
      <c r="E9" s="69">
        <f t="shared" si="0"/>
        <v>0.30620000000000003</v>
      </c>
    </row>
    <row r="10" spans="1:11" x14ac:dyDescent="0.25">
      <c r="A10" s="64" t="s">
        <v>80</v>
      </c>
      <c r="B10" s="69">
        <v>3.0099999999999998E-2</v>
      </c>
      <c r="C10" s="64">
        <v>3</v>
      </c>
      <c r="D10" s="68">
        <v>0.5</v>
      </c>
      <c r="E10" s="69">
        <f t="shared" si="0"/>
        <v>4.5149999999999996E-2</v>
      </c>
    </row>
    <row r="11" spans="1:11" x14ac:dyDescent="0.25">
      <c r="A11" s="64" t="s">
        <v>81</v>
      </c>
      <c r="B11" s="69">
        <v>1.6299999999999999E-2</v>
      </c>
      <c r="C11" s="64">
        <v>3</v>
      </c>
      <c r="D11" s="68">
        <v>0.5</v>
      </c>
      <c r="E11" s="69">
        <f t="shared" si="0"/>
        <v>2.445E-2</v>
      </c>
    </row>
    <row r="12" spans="1:11" x14ac:dyDescent="0.25">
      <c r="A12" s="64" t="s">
        <v>82</v>
      </c>
      <c r="B12" s="69">
        <v>0.02</v>
      </c>
      <c r="C12" s="64">
        <v>1</v>
      </c>
      <c r="D12" s="68">
        <v>1</v>
      </c>
      <c r="E12" s="69">
        <f t="shared" si="0"/>
        <v>0.02</v>
      </c>
    </row>
    <row r="13" spans="1:11" x14ac:dyDescent="0.25">
      <c r="A13" s="64" t="s">
        <v>83</v>
      </c>
      <c r="B13" s="69">
        <v>4.0000000000000001E-3</v>
      </c>
      <c r="C13" s="64">
        <v>1</v>
      </c>
      <c r="D13" s="68">
        <v>1</v>
      </c>
      <c r="E13" s="69">
        <f t="shared" si="0"/>
        <v>4.0000000000000001E-3</v>
      </c>
    </row>
    <row r="14" spans="1:11" x14ac:dyDescent="0.25">
      <c r="A14" s="64" t="s">
        <v>84</v>
      </c>
      <c r="B14" s="69">
        <v>1.7999999999999999E-2</v>
      </c>
      <c r="C14" s="64">
        <v>5</v>
      </c>
      <c r="D14" s="68">
        <v>0.5</v>
      </c>
      <c r="E14" s="69">
        <f t="shared" si="0"/>
        <v>4.4999999999999998E-2</v>
      </c>
    </row>
    <row r="15" spans="1:11" x14ac:dyDescent="0.25">
      <c r="A15" s="64" t="s">
        <v>85</v>
      </c>
      <c r="B15" s="69">
        <v>2.64E-2</v>
      </c>
      <c r="C15" s="64">
        <v>120</v>
      </c>
      <c r="D15" s="68">
        <v>0.5</v>
      </c>
      <c r="E15" s="69">
        <f t="shared" si="0"/>
        <v>1.5840000000000001</v>
      </c>
    </row>
    <row r="16" spans="1:11" x14ac:dyDescent="0.25">
      <c r="A16" s="64" t="s">
        <v>86</v>
      </c>
      <c r="B16" s="69">
        <v>2.2000000000000001E-3</v>
      </c>
      <c r="C16" s="64">
        <v>6</v>
      </c>
      <c r="D16" s="68">
        <v>1</v>
      </c>
      <c r="E16" s="69">
        <f t="shared" si="0"/>
        <v>1.32E-2</v>
      </c>
    </row>
    <row r="17" spans="1:5" ht="45" x14ac:dyDescent="0.25">
      <c r="A17" s="64"/>
      <c r="B17" s="70" t="s">
        <v>87</v>
      </c>
      <c r="C17" s="64" t="s">
        <v>88</v>
      </c>
      <c r="D17" s="64"/>
      <c r="E17" s="71">
        <f>SUM(E5:E16)</f>
        <v>21.773500000000006</v>
      </c>
    </row>
    <row r="21" spans="1:5" x14ac:dyDescent="0.25">
      <c r="A21" s="242" t="s">
        <v>89</v>
      </c>
      <c r="B21" s="242"/>
      <c r="C21" s="242"/>
      <c r="D21" s="242"/>
    </row>
    <row r="22" spans="1:5" x14ac:dyDescent="0.25">
      <c r="A22" s="76" t="s">
        <v>90</v>
      </c>
      <c r="B22" s="76" t="s">
        <v>91</v>
      </c>
      <c r="C22" s="76" t="s">
        <v>92</v>
      </c>
      <c r="D22" s="76" t="s">
        <v>93</v>
      </c>
    </row>
    <row r="23" spans="1:5" x14ac:dyDescent="0.25">
      <c r="A23" s="64" t="s">
        <v>94</v>
      </c>
      <c r="B23" s="65">
        <f>SUM('Bombeiro 12x36 diurno'!D26:D27)</f>
        <v>0</v>
      </c>
      <c r="C23" s="64">
        <v>30</v>
      </c>
      <c r="D23" s="66">
        <f>B23/C23</f>
        <v>0</v>
      </c>
    </row>
    <row r="24" spans="1:5" x14ac:dyDescent="0.25">
      <c r="A24" s="64" t="s">
        <v>95</v>
      </c>
      <c r="B24" s="65">
        <f>SUM(B23+'Bombeiro 12x36 diurno'!D34)</f>
        <v>0</v>
      </c>
      <c r="C24" s="64">
        <v>30</v>
      </c>
      <c r="D24" s="66">
        <f>B24/C24</f>
        <v>0</v>
      </c>
    </row>
    <row r="28" spans="1:5" x14ac:dyDescent="0.25">
      <c r="A28" s="242" t="s">
        <v>96</v>
      </c>
      <c r="B28" s="242"/>
      <c r="C28" s="242"/>
      <c r="D28" s="242"/>
      <c r="E28" s="242"/>
    </row>
    <row r="29" spans="1:5" ht="30" x14ac:dyDescent="0.25">
      <c r="A29" s="76" t="s">
        <v>97</v>
      </c>
      <c r="B29" s="76" t="s">
        <v>93</v>
      </c>
      <c r="C29" s="77" t="s">
        <v>98</v>
      </c>
      <c r="D29" s="76" t="s">
        <v>99</v>
      </c>
      <c r="E29" s="76" t="s">
        <v>100</v>
      </c>
    </row>
    <row r="30" spans="1:5" x14ac:dyDescent="0.25">
      <c r="A30" s="64" t="s">
        <v>94</v>
      </c>
      <c r="B30" s="66">
        <f>D23</f>
        <v>0</v>
      </c>
      <c r="C30" s="69">
        <f>E17</f>
        <v>21.773500000000006</v>
      </c>
      <c r="D30" s="72">
        <f>B30*C30</f>
        <v>0</v>
      </c>
      <c r="E30" s="73">
        <f>D30/12</f>
        <v>0</v>
      </c>
    </row>
    <row r="31" spans="1:5" x14ac:dyDescent="0.25">
      <c r="A31" s="64" t="s">
        <v>95</v>
      </c>
      <c r="B31" s="66">
        <f>D24</f>
        <v>0</v>
      </c>
      <c r="C31" s="69">
        <f>E17</f>
        <v>21.773500000000006</v>
      </c>
      <c r="D31" s="72">
        <f>B31*C31</f>
        <v>0</v>
      </c>
      <c r="E31" s="73">
        <f>D31/12</f>
        <v>0</v>
      </c>
    </row>
  </sheetData>
  <mergeCells count="7">
    <mergeCell ref="A1:E1"/>
    <mergeCell ref="A2:E2"/>
    <mergeCell ref="A21:D21"/>
    <mergeCell ref="A28:E28"/>
    <mergeCell ref="A3:A4"/>
    <mergeCell ref="B3:B4"/>
    <mergeCell ref="C3:C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Bombeiro 12x36 diurno</vt:lpstr>
      <vt:lpstr>Dados Planilha</vt:lpstr>
      <vt:lpstr>bombeiro 12x36 noturno</vt:lpstr>
      <vt:lpstr>Bombeiro Líder diurno</vt:lpstr>
      <vt:lpstr>Bombeiro Líder Noturno</vt:lpstr>
      <vt:lpstr>Notas explicativas</vt:lpstr>
      <vt:lpstr>Uniforme</vt:lpstr>
      <vt:lpstr>Custo de repositor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Tais Gureeriro Viera Fernandes</dc:creator>
  <cp:lastModifiedBy>Renata Tais Gureeriro Viera Fernandes</cp:lastModifiedBy>
  <cp:lastPrinted>2026-08-27T13:50:34Z</cp:lastPrinted>
  <dcterms:created xsi:type="dcterms:W3CDTF">2026-01-05T13:21:35Z</dcterms:created>
  <dcterms:modified xsi:type="dcterms:W3CDTF">2026-09-18T19:32:18Z</dcterms:modified>
</cp:coreProperties>
</file>