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I:\Compras 06 - CRISTIANE\"/>
    </mc:Choice>
  </mc:AlternateContent>
  <xr:revisionPtr revIDLastSave="0" documentId="8_{C28D0E23-B369-45CB-BEBD-8BAEFFA9CD93}" xr6:coauthVersionLast="47" xr6:coauthVersionMax="47" xr10:uidLastSave="{00000000-0000-0000-0000-000000000000}"/>
  <bookViews>
    <workbookView xWindow="1905" yWindow="1905" windowWidth="21600" windowHeight="11385" tabRatio="677" activeTab="4" xr2:uid="{00000000-000D-0000-FFFF-FFFF00000000}"/>
  </bookViews>
  <sheets>
    <sheet name="Vigia Diurno - Dias Úteis" sheetId="15" r:id="rId1"/>
    <sheet name="Uniforme" sheetId="16" r:id="rId2"/>
    <sheet name="Vigia Noturno - Dias Úteis" sheetId="13" r:id="rId3"/>
    <sheet name="Vigia Diurno - Domingo" sheetId="14" r:id="rId4"/>
    <sheet name="Vigia Noturno - Domingo" sheetId="17" r:id="rId5"/>
    <sheet name="Referências" sheetId="11" r:id="rId6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4" i="17" l="1"/>
  <c r="E14" i="14"/>
  <c r="E14" i="13"/>
  <c r="E13" i="15"/>
  <c r="E7" i="15"/>
  <c r="D6" i="17" l="1"/>
  <c r="E7" i="14"/>
  <c r="E7" i="13"/>
  <c r="D7" i="17" l="1"/>
  <c r="D18" i="17"/>
  <c r="D8" i="17"/>
  <c r="E8" i="14"/>
  <c r="I8" i="14"/>
  <c r="C75" i="17"/>
  <c r="B61" i="17"/>
  <c r="B56" i="17"/>
  <c r="B48" i="17"/>
  <c r="B38" i="17"/>
  <c r="D9" i="17"/>
  <c r="C61" i="14"/>
  <c r="C56" i="14"/>
  <c r="C48" i="14"/>
  <c r="C38" i="14"/>
  <c r="C63" i="14" s="1"/>
  <c r="C61" i="13"/>
  <c r="C56" i="13"/>
  <c r="C48" i="13"/>
  <c r="C38" i="13"/>
  <c r="C63" i="13" s="1"/>
  <c r="B63" i="17" l="1"/>
  <c r="D10" i="17"/>
  <c r="D12" i="17"/>
  <c r="E18" i="14" l="1"/>
  <c r="E9" i="14"/>
  <c r="E18" i="13"/>
  <c r="I1" i="16"/>
  <c r="E7" i="16"/>
  <c r="E6" i="16"/>
  <c r="E8" i="15"/>
  <c r="E10" i="14"/>
  <c r="E9" i="13" l="1"/>
  <c r="E8" i="13"/>
  <c r="E12" i="14"/>
  <c r="E9" i="15"/>
  <c r="E11" i="15" s="1"/>
  <c r="F7" i="16"/>
  <c r="F6" i="16"/>
  <c r="E4" i="16"/>
  <c r="F4" i="16" s="1"/>
  <c r="C5" i="16"/>
  <c r="E5" i="16" s="1"/>
  <c r="F5" i="16" s="1"/>
  <c r="C3" i="16"/>
  <c r="E3" i="16" s="1"/>
  <c r="F3" i="16" s="1"/>
  <c r="C2" i="16"/>
  <c r="E2" i="16" s="1"/>
  <c r="F2" i="16" s="1"/>
  <c r="C60" i="15"/>
  <c r="C55" i="15"/>
  <c r="C37" i="15"/>
  <c r="C47" i="15"/>
  <c r="F8" i="16" l="1"/>
  <c r="E16" i="14" s="1"/>
  <c r="E20" i="14" s="1"/>
  <c r="C62" i="15"/>
  <c r="D74" i="15"/>
  <c r="D75" i="14"/>
  <c r="D75" i="13"/>
  <c r="E10" i="13"/>
  <c r="E16" i="13" l="1"/>
  <c r="C7" i="11"/>
  <c r="E15" i="15"/>
  <c r="D16" i="17"/>
  <c r="D20" i="17" s="1"/>
  <c r="D22" i="17" s="1"/>
  <c r="D24" i="17" s="1"/>
  <c r="D26" i="17" s="1"/>
  <c r="I2" i="16"/>
  <c r="J2" i="16" s="1"/>
  <c r="E12" i="13"/>
  <c r="E20" i="13"/>
  <c r="E19" i="15"/>
  <c r="E21" i="15" l="1"/>
  <c r="E23" i="15" s="1"/>
  <c r="E25" i="15" s="1"/>
  <c r="E22" i="13"/>
  <c r="E24" i="13" s="1"/>
  <c r="E26" i="13" s="1"/>
  <c r="E22" i="14" l="1"/>
  <c r="E24" i="14" s="1"/>
  <c r="E26" i="14" s="1"/>
</calcChain>
</file>

<file path=xl/sharedStrings.xml><?xml version="1.0" encoding="utf-8"?>
<sst xmlns="http://schemas.openxmlformats.org/spreadsheetml/2006/main" count="303" uniqueCount="106">
  <si>
    <t>TIPO DE SERVIÇO</t>
  </si>
  <si>
    <t>I - FUNÇÃO DO PROFISSIONAL</t>
  </si>
  <si>
    <t>COMPOSIÇÃO DO CUSTO MENSAL</t>
  </si>
  <si>
    <t>II - SALÁRIO ESTIMADO DO PROFISSIONAL - REMUNERAÇÃO</t>
  </si>
  <si>
    <t>TOTAL - REMUNERAÇÃO</t>
  </si>
  <si>
    <t>Adicional Noturno</t>
  </si>
  <si>
    <t>Encargos Sociais</t>
  </si>
  <si>
    <t>Grupo A</t>
  </si>
  <si>
    <t>INSS</t>
  </si>
  <si>
    <t>FGTS</t>
  </si>
  <si>
    <t>Salário Educação</t>
  </si>
  <si>
    <t>Sebrae</t>
  </si>
  <si>
    <t>Sesi/Sesc/DPC/Faer</t>
  </si>
  <si>
    <t>Senai/Senac/DPC/Faer</t>
  </si>
  <si>
    <t>Incra</t>
  </si>
  <si>
    <t>Sub-total</t>
  </si>
  <si>
    <t>Grupo B</t>
  </si>
  <si>
    <t>Grupo C</t>
  </si>
  <si>
    <t>Incidência cumulativa</t>
  </si>
  <si>
    <t>Grupo A sobre Grupo B</t>
  </si>
  <si>
    <t>FGTS sobre  Aviso Prévio</t>
  </si>
  <si>
    <t>Composição do BDI - Benefícios e Despesas Indiretas</t>
  </si>
  <si>
    <t>Administração Central</t>
  </si>
  <si>
    <t>AC</t>
  </si>
  <si>
    <t>Seguros/Riscos/Garantias</t>
  </si>
  <si>
    <t>SRG</t>
  </si>
  <si>
    <t>Lucro</t>
  </si>
  <si>
    <t>L</t>
  </si>
  <si>
    <t>Despesas Financeiras</t>
  </si>
  <si>
    <t>DF</t>
  </si>
  <si>
    <t>Tributos - ISS</t>
  </si>
  <si>
    <t>T</t>
  </si>
  <si>
    <t>Tributos - PIS/COFINS</t>
  </si>
  <si>
    <t>Fórmula para o cálculo do BDI:</t>
  </si>
  <si>
    <t>{[(1+AC+SRG) x (1+L) x (1+DF)] / (1-T)} -1</t>
  </si>
  <si>
    <t>Resultado do cálculo do BDI:</t>
  </si>
  <si>
    <t>CUTO MÊS</t>
  </si>
  <si>
    <t>MÃO DE OBRA</t>
  </si>
  <si>
    <t>Valor</t>
  </si>
  <si>
    <t>Convenção</t>
  </si>
  <si>
    <t>Seg. Acid. Trabalho</t>
  </si>
  <si>
    <t>Férias gozadas</t>
  </si>
  <si>
    <t>13º salário</t>
  </si>
  <si>
    <t>Licença Paternidade</t>
  </si>
  <si>
    <t>Faltas justificadas</t>
  </si>
  <si>
    <t>Auxilio acidente de trabalho</t>
  </si>
  <si>
    <t>Auxilio doença</t>
  </si>
  <si>
    <t>Aviso prévio indenizado</t>
  </si>
  <si>
    <t xml:space="preserve">Férias indenizadas </t>
  </si>
  <si>
    <t>Depósito rescisão sem justa causa</t>
  </si>
  <si>
    <t>Indenização adicional</t>
  </si>
  <si>
    <t>Total Encargos Sociais</t>
  </si>
  <si>
    <t xml:space="preserve">TOTAL - Benefícios Legais (Vale Alimentação) </t>
  </si>
  <si>
    <t>TOTAL - BDI + Despesas Adm/Oper + Tributos - 22,19%</t>
  </si>
  <si>
    <t>VALOR HORA</t>
  </si>
  <si>
    <t>TOTAL GERAL</t>
  </si>
  <si>
    <t>Salario maternidade</t>
  </si>
  <si>
    <t>Aviso prévio trabalhado</t>
  </si>
  <si>
    <t>Calça</t>
  </si>
  <si>
    <t>Camisa</t>
  </si>
  <si>
    <t>Gravata</t>
  </si>
  <si>
    <t>Sapato / coturno</t>
  </si>
  <si>
    <t>Japona ou similar</t>
  </si>
  <si>
    <t>Quepe ou similar</t>
  </si>
  <si>
    <t>Descrição</t>
  </si>
  <si>
    <t>Quantidade anual</t>
  </si>
  <si>
    <t>Valor unitário</t>
  </si>
  <si>
    <t>Valor total anual</t>
  </si>
  <si>
    <t>Valor total mensal</t>
  </si>
  <si>
    <t>Vida útil</t>
  </si>
  <si>
    <t>180 dias</t>
  </si>
  <si>
    <t>2 anos</t>
  </si>
  <si>
    <t>90 dias</t>
  </si>
  <si>
    <t>1 ano</t>
  </si>
  <si>
    <t>total</t>
  </si>
  <si>
    <t>Renata Taís Guerreiro Vieira Fernandes</t>
  </si>
  <si>
    <t>Contadora - CRC/RS - 097446/O-5</t>
  </si>
  <si>
    <t>Salário</t>
  </si>
  <si>
    <t>Encargos sociais</t>
  </si>
  <si>
    <t>https://www.caixa.gov.br/Downloads/sinapi-metodologia/Livro_SINAPI_Calculos_Parametros.pdfhttps://www.caixa.gov.br/Downloads/sinapi-metodologia/Livro_SINAPI_Calculos_Parametros.pdf</t>
  </si>
  <si>
    <t>Vale alimentação</t>
  </si>
  <si>
    <t>uniforme</t>
  </si>
  <si>
    <t>média de preços de consultas onlines</t>
  </si>
  <si>
    <t>item</t>
  </si>
  <si>
    <t>Data:05/08/2026</t>
  </si>
  <si>
    <t>Mediador - Extrato Convenção Coletiva</t>
  </si>
  <si>
    <t>Adicional de periculosidade</t>
  </si>
  <si>
    <t>TOTAL - Encargos sociais e Trabalhistas - 69,29%</t>
  </si>
  <si>
    <t xml:space="preserve">TOTAL - Benefícios Legais (Auxílio Alimentação) </t>
  </si>
  <si>
    <t xml:space="preserve">TOTAL - Curso de reciclagem </t>
  </si>
  <si>
    <t xml:space="preserve">TOTAL - Uniforme </t>
  </si>
  <si>
    <t>Adicional periculosidade</t>
  </si>
  <si>
    <t>Periculosidade</t>
  </si>
  <si>
    <t>TOTAL - Encargos sociais e Trabalhistas - 69,29</t>
  </si>
  <si>
    <t>Salário Fixo - Remuneração com base na convenção coletiva 2026 (220h/mês)</t>
  </si>
  <si>
    <t>Horas Extras 50%</t>
  </si>
  <si>
    <t>média de domingos e feriados no mês * 7,33</t>
  </si>
  <si>
    <t>Adicional noturno</t>
  </si>
  <si>
    <t>TOTAL - Curso de Reciclagem</t>
  </si>
  <si>
    <t>TOTAL - Remuneração + Encargos Sociais + Benefícios + insumos</t>
  </si>
  <si>
    <t>Data: 05/08/2026</t>
  </si>
  <si>
    <t xml:space="preserve">Horas Extras </t>
  </si>
  <si>
    <t xml:space="preserve">Vigia CBO 5174-20   (Diurno) - Segunda à Sábado </t>
  </si>
  <si>
    <t>Vigia CBO 5174-20 Domingos e Feriados - Noturno</t>
  </si>
  <si>
    <t>Vigia CBO 5174-20 Domingos e Feriados - Diurno</t>
  </si>
  <si>
    <t>Vigia CBO 5174-20 (Noturno) - Segunda à Sábado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</si>
</sst>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164" formatCode="_ &quot;R$&quot;\ * #,##0.00_ ;_ &quot;R$&quot;\ * \-#,##0.00_ ;_ &quot;R$&quot;\ * &quot;-&quot;??_ ;_ @_ "/>
    <numFmt numFmtId="165" formatCode="&quot;R$&quot;\ #,##0.00"/>
    <numFmt numFmtId="166" formatCode="_(* #,##0.00_);_(* \(#,##0.0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u/>
      <sz val="10"/>
      <color indexed="12"/>
      <name val="Arial"/>
      <family val="2"/>
    </font>
    <font>
      <b/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/>
    <xf numFmtId="0" fontId="12" fillId="0" borderId="0" applyNumberFormat="0" applyFill="0" applyBorder="0" applyAlignment="0" applyProtection="0">
      <alignment vertical="top"/>
      <protection locked="0"/>
    </xf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2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 vertical="center" wrapText="1"/>
    </xf>
    <xf numFmtId="0" fontId="9" fillId="0" borderId="0" xfId="3"/>
    <xf numFmtId="0" fontId="10" fillId="0" borderId="19" xfId="3" applyFont="1" applyBorder="1" applyAlignment="1">
      <alignment horizontal="center" vertical="center"/>
    </xf>
    <xf numFmtId="165" fontId="10" fillId="0" borderId="20" xfId="3" applyNumberFormat="1" applyFont="1" applyBorder="1" applyAlignment="1">
      <alignment horizontal="center" vertical="center"/>
    </xf>
    <xf numFmtId="0" fontId="10" fillId="0" borderId="21" xfId="3" applyFont="1" applyBorder="1" applyAlignment="1">
      <alignment horizontal="center" vertical="center"/>
    </xf>
    <xf numFmtId="0" fontId="11" fillId="0" borderId="11" xfId="3" applyFont="1" applyBorder="1" applyAlignment="1">
      <alignment horizontal="center" vertical="center"/>
    </xf>
    <xf numFmtId="165" fontId="10" fillId="0" borderId="1" xfId="3" applyNumberFormat="1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164" fontId="2" fillId="0" borderId="1" xfId="1" applyFont="1" applyFill="1" applyBorder="1" applyAlignment="1">
      <alignment horizontal="left"/>
    </xf>
    <xf numFmtId="166" fontId="5" fillId="0" borderId="0" xfId="5" applyFont="1" applyAlignment="1">
      <alignment vertical="center"/>
    </xf>
    <xf numFmtId="166" fontId="6" fillId="0" borderId="0" xfId="5" applyFont="1" applyAlignment="1">
      <alignment vertical="center"/>
    </xf>
    <xf numFmtId="166" fontId="6" fillId="0" borderId="0" xfId="5" applyFont="1" applyBorder="1" applyAlignment="1">
      <alignment vertical="center"/>
    </xf>
    <xf numFmtId="166" fontId="7" fillId="0" borderId="0" xfId="5" applyFont="1" applyBorder="1" applyAlignment="1">
      <alignment vertical="center"/>
    </xf>
    <xf numFmtId="9" fontId="7" fillId="0" borderId="0" xfId="6" applyFont="1" applyBorder="1" applyAlignment="1">
      <alignment vertical="center"/>
    </xf>
    <xf numFmtId="166" fontId="6" fillId="0" borderId="1" xfId="5" applyFont="1" applyBorder="1" applyAlignment="1">
      <alignment vertical="center"/>
    </xf>
    <xf numFmtId="10" fontId="6" fillId="0" borderId="1" xfId="6" applyNumberFormat="1" applyFont="1" applyBorder="1" applyAlignment="1">
      <alignment vertical="center"/>
    </xf>
    <xf numFmtId="166" fontId="4" fillId="0" borderId="1" xfId="5" applyFont="1" applyBorder="1" applyAlignment="1">
      <alignment vertical="center"/>
    </xf>
    <xf numFmtId="10" fontId="4" fillId="0" borderId="1" xfId="6" applyNumberFormat="1" applyFont="1" applyBorder="1" applyAlignment="1">
      <alignment vertical="center"/>
    </xf>
    <xf numFmtId="0" fontId="6" fillId="0" borderId="0" xfId="3" applyFont="1" applyAlignment="1">
      <alignment vertical="center"/>
    </xf>
    <xf numFmtId="10" fontId="7" fillId="0" borderId="0" xfId="6" applyNumberFormat="1" applyFont="1" applyBorder="1" applyAlignment="1">
      <alignment vertical="center"/>
    </xf>
    <xf numFmtId="166" fontId="0" fillId="0" borderId="0" xfId="5" applyFont="1" applyBorder="1" applyAlignment="1">
      <alignment vertical="center"/>
    </xf>
    <xf numFmtId="0" fontId="4" fillId="0" borderId="0" xfId="3" applyFont="1" applyAlignment="1">
      <alignment horizontal="left" vertical="center"/>
    </xf>
    <xf numFmtId="0" fontId="6" fillId="0" borderId="8" xfId="3" applyFont="1" applyBorder="1" applyAlignment="1">
      <alignment horizontal="left" vertical="center"/>
    </xf>
    <xf numFmtId="0" fontId="6" fillId="0" borderId="9" xfId="3" applyFont="1" applyBorder="1" applyAlignment="1">
      <alignment horizontal="center" vertical="center"/>
    </xf>
    <xf numFmtId="10" fontId="6" fillId="0" borderId="10" xfId="3" applyNumberFormat="1" applyFont="1" applyBorder="1" applyAlignment="1">
      <alignment horizontal="center" vertical="center"/>
    </xf>
    <xf numFmtId="0" fontId="6" fillId="0" borderId="11" xfId="3" applyFont="1" applyBorder="1" applyAlignment="1">
      <alignment horizontal="left" vertical="center"/>
    </xf>
    <xf numFmtId="0" fontId="6" fillId="0" borderId="1" xfId="3" applyFont="1" applyBorder="1" applyAlignment="1">
      <alignment horizontal="center" vertical="center"/>
    </xf>
    <xf numFmtId="10" fontId="6" fillId="0" borderId="12" xfId="3" applyNumberFormat="1" applyFont="1" applyBorder="1" applyAlignment="1">
      <alignment horizontal="center" vertical="center"/>
    </xf>
    <xf numFmtId="0" fontId="6" fillId="2" borderId="11" xfId="3" applyFont="1" applyFill="1" applyBorder="1" applyAlignment="1">
      <alignment horizontal="left" vertical="center"/>
    </xf>
    <xf numFmtId="0" fontId="6" fillId="0" borderId="13" xfId="3" applyFont="1" applyBorder="1" applyAlignment="1">
      <alignment horizontal="left" vertical="center"/>
    </xf>
    <xf numFmtId="10" fontId="6" fillId="0" borderId="15" xfId="3" applyNumberFormat="1" applyFont="1" applyBorder="1" applyAlignment="1">
      <alignment horizontal="center" vertical="center"/>
    </xf>
    <xf numFmtId="0" fontId="6" fillId="0" borderId="2" xfId="3" applyFont="1" applyBorder="1" applyAlignment="1">
      <alignment vertical="center"/>
    </xf>
    <xf numFmtId="0" fontId="6" fillId="0" borderId="4" xfId="3" applyFont="1" applyBorder="1" applyAlignment="1">
      <alignment vertical="center"/>
    </xf>
    <xf numFmtId="10" fontId="6" fillId="0" borderId="3" xfId="3" applyNumberFormat="1" applyFont="1" applyBorder="1" applyAlignment="1">
      <alignment vertical="center"/>
    </xf>
    <xf numFmtId="0" fontId="6" fillId="0" borderId="5" xfId="3" applyFont="1" applyBorder="1" applyAlignment="1">
      <alignment horizontal="left" vertical="center"/>
    </xf>
    <xf numFmtId="0" fontId="6" fillId="0" borderId="7" xfId="3" applyFont="1" applyBorder="1" applyAlignment="1">
      <alignment horizontal="left" vertical="center"/>
    </xf>
    <xf numFmtId="0" fontId="6" fillId="0" borderId="6" xfId="3" applyFont="1" applyBorder="1" applyAlignment="1">
      <alignment vertical="center"/>
    </xf>
    <xf numFmtId="0" fontId="4" fillId="0" borderId="16" xfId="3" applyFont="1" applyBorder="1" applyAlignment="1">
      <alignment vertical="center" wrapText="1"/>
    </xf>
    <xf numFmtId="0" fontId="6" fillId="0" borderId="17" xfId="3" applyFont="1" applyBorder="1" applyAlignment="1">
      <alignment vertical="center"/>
    </xf>
    <xf numFmtId="10" fontId="4" fillId="0" borderId="18" xfId="3" applyNumberFormat="1" applyFont="1" applyBorder="1" applyAlignment="1">
      <alignment horizontal="center" vertical="center" wrapText="1"/>
    </xf>
    <xf numFmtId="164" fontId="2" fillId="0" borderId="1" xfId="1" applyFont="1" applyBorder="1" applyAlignment="1">
      <alignment horizontal="left"/>
    </xf>
    <xf numFmtId="164" fontId="4" fillId="3" borderId="1" xfId="1" applyFont="1" applyFill="1" applyBorder="1" applyAlignment="1">
      <alignment horizontal="left"/>
    </xf>
    <xf numFmtId="164" fontId="4" fillId="5" borderId="1" xfId="1" applyFont="1" applyFill="1" applyBorder="1" applyAlignment="1">
      <alignment horizontal="left"/>
    </xf>
    <xf numFmtId="0" fontId="8" fillId="0" borderId="12" xfId="2" applyFill="1" applyBorder="1" applyAlignment="1" applyProtection="1">
      <alignment horizontal="left" vertical="center" wrapText="1"/>
    </xf>
    <xf numFmtId="0" fontId="0" fillId="0" borderId="0" xfId="0" applyAlignment="1">
      <alignment wrapText="1"/>
    </xf>
    <xf numFmtId="164" fontId="0" fillId="0" borderId="0" xfId="1" applyFont="1"/>
    <xf numFmtId="2" fontId="0" fillId="0" borderId="0" xfId="1" applyNumberFormat="1" applyFont="1"/>
    <xf numFmtId="44" fontId="0" fillId="0" borderId="0" xfId="0" applyNumberFormat="1"/>
    <xf numFmtId="9" fontId="0" fillId="0" borderId="0" xfId="0" applyNumberFormat="1"/>
    <xf numFmtId="10" fontId="0" fillId="0" borderId="0" xfId="0" applyNumberFormat="1"/>
    <xf numFmtId="0" fontId="2" fillId="0" borderId="1" xfId="0" applyFont="1" applyBorder="1" applyAlignment="1">
      <alignment horizontal="left"/>
    </xf>
    <xf numFmtId="166" fontId="4" fillId="0" borderId="0" xfId="5" applyFont="1" applyBorder="1" applyAlignment="1">
      <alignment vertical="center"/>
    </xf>
    <xf numFmtId="10" fontId="4" fillId="0" borderId="0" xfId="6" applyNumberFormat="1" applyFont="1" applyBorder="1" applyAlignment="1">
      <alignment vertical="center"/>
    </xf>
    <xf numFmtId="9" fontId="10" fillId="0" borderId="1" xfId="7" applyFont="1" applyBorder="1" applyAlignment="1">
      <alignment horizontal="center" vertical="center"/>
    </xf>
    <xf numFmtId="0" fontId="6" fillId="0" borderId="13" xfId="3" applyFont="1" applyBorder="1" applyAlignment="1">
      <alignment horizontal="center"/>
    </xf>
    <xf numFmtId="164" fontId="9" fillId="0" borderId="14" xfId="1" applyFont="1" applyBorder="1"/>
    <xf numFmtId="0" fontId="6" fillId="0" borderId="15" xfId="3" applyFont="1" applyBorder="1"/>
    <xf numFmtId="0" fontId="4" fillId="3" borderId="1" xfId="0" applyFont="1" applyFill="1" applyBorder="1"/>
    <xf numFmtId="0" fontId="8" fillId="0" borderId="0" xfId="2"/>
    <xf numFmtId="9" fontId="2" fillId="0" borderId="1" xfId="0" applyNumberFormat="1" applyFont="1" applyBorder="1" applyAlignment="1">
      <alignment horizontal="left"/>
    </xf>
    <xf numFmtId="44" fontId="3" fillId="0" borderId="0" xfId="0" applyNumberFormat="1" applyFont="1"/>
    <xf numFmtId="14" fontId="4" fillId="3" borderId="1" xfId="0" applyNumberFormat="1" applyFont="1" applyFill="1" applyBorder="1"/>
    <xf numFmtId="0" fontId="2" fillId="0" borderId="1" xfId="0" applyFont="1" applyBorder="1"/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0" fontId="13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6" fillId="0" borderId="1" xfId="3" applyFont="1" applyBorder="1" applyAlignment="1">
      <alignment horizontal="center" vertical="center"/>
    </xf>
    <xf numFmtId="0" fontId="6" fillId="0" borderId="14" xfId="3" applyFont="1" applyBorder="1" applyAlignment="1">
      <alignment horizontal="center" vertical="center"/>
    </xf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4" fillId="3" borderId="22" xfId="0" applyFont="1" applyFill="1" applyBorder="1" applyAlignment="1">
      <alignment horizontal="center"/>
    </xf>
    <xf numFmtId="0" fontId="4" fillId="3" borderId="23" xfId="0" applyFont="1" applyFill="1" applyBorder="1" applyAlignment="1">
      <alignment horizontal="center"/>
    </xf>
    <xf numFmtId="0" fontId="4" fillId="3" borderId="24" xfId="0" applyFont="1" applyFill="1" applyBorder="1" applyAlignment="1">
      <alignment horizontal="center"/>
    </xf>
    <xf numFmtId="0" fontId="10" fillId="4" borderId="16" xfId="3" applyFont="1" applyFill="1" applyBorder="1" applyAlignment="1">
      <alignment horizontal="center" vertical="center"/>
    </xf>
    <xf numFmtId="0" fontId="10" fillId="4" borderId="17" xfId="3" applyFont="1" applyFill="1" applyBorder="1" applyAlignment="1">
      <alignment horizontal="center" vertical="center"/>
    </xf>
    <xf numFmtId="0" fontId="10" fillId="4" borderId="18" xfId="3" applyFont="1" applyFill="1" applyBorder="1" applyAlignment="1">
      <alignment horizontal="center" vertical="center"/>
    </xf>
  </cellXfs>
  <cellStyles count="8">
    <cellStyle name="Hiperlink" xfId="2" builtinId="8"/>
    <cellStyle name="Hiperlink 2" xfId="4" xr:uid="{00000000-0005-0000-0000-000001000000}"/>
    <cellStyle name="Moeda" xfId="1" builtinId="4"/>
    <cellStyle name="Normal" xfId="0" builtinId="0"/>
    <cellStyle name="Normal 2" xfId="3" xr:uid="{00000000-0005-0000-0000-000004000000}"/>
    <cellStyle name="Porcentagem" xfId="7" builtinId="5"/>
    <cellStyle name="Porcentagem 2" xfId="6" xr:uid="{00000000-0005-0000-0000-000006000000}"/>
    <cellStyle name="Vírgula 2" xfId="5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s://www.sindivigilantesdosul.org.br/wp-content/uploads/2013/10/icregistrado1421975576.pdf" TargetMode="External"/><Relationship Id="rId1" Type="http://schemas.openxmlformats.org/officeDocument/2006/relationships/hyperlink" Target="https://www.sindivigilantesdosul.org.br/wp-content/uploads/2013/10/icregistrado142197557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78"/>
  <sheetViews>
    <sheetView workbookViewId="0">
      <selection activeCell="H46" sqref="H46"/>
    </sheetView>
  </sheetViews>
  <sheetFormatPr defaultColWidth="9" defaultRowHeight="12" x14ac:dyDescent="0.2"/>
  <cols>
    <col min="1" max="1" width="2.42578125" style="2" customWidth="1"/>
    <col min="2" max="2" width="36.28515625" style="2" customWidth="1"/>
    <col min="3" max="3" width="7.28515625" style="2" bestFit="1" customWidth="1"/>
    <col min="4" max="4" width="22.42578125" style="2" customWidth="1"/>
    <col min="5" max="5" width="16" style="2" customWidth="1"/>
    <col min="6" max="6" width="9" style="2"/>
    <col min="7" max="7" width="10.28515625" style="2" bestFit="1" customWidth="1"/>
    <col min="8" max="16384" width="9" style="2"/>
  </cols>
  <sheetData>
    <row r="1" spans="2:10" x14ac:dyDescent="0.2">
      <c r="B1" s="1"/>
      <c r="C1" s="1"/>
      <c r="D1" s="1"/>
      <c r="E1" s="1"/>
    </row>
    <row r="2" spans="2:10" ht="12.75" x14ac:dyDescent="0.2">
      <c r="B2" s="76" t="s">
        <v>0</v>
      </c>
      <c r="C2" s="77"/>
      <c r="D2" s="78"/>
      <c r="E2" s="60" t="s">
        <v>84</v>
      </c>
    </row>
    <row r="3" spans="2:10" ht="12" customHeight="1" x14ac:dyDescent="0.2">
      <c r="B3" s="66" t="s">
        <v>1</v>
      </c>
      <c r="C3" s="66"/>
      <c r="D3" s="66"/>
      <c r="E3" s="66"/>
    </row>
    <row r="4" spans="2:10" ht="12" customHeight="1" x14ac:dyDescent="0.2">
      <c r="B4" s="73" t="s">
        <v>102</v>
      </c>
      <c r="C4" s="74"/>
      <c r="D4" s="74"/>
      <c r="E4" s="75"/>
      <c r="G4" s="73"/>
      <c r="H4" s="74"/>
      <c r="I4" s="74"/>
      <c r="J4" s="75"/>
    </row>
    <row r="5" spans="2:10" ht="15" customHeight="1" x14ac:dyDescent="0.2">
      <c r="B5" s="67" t="s">
        <v>2</v>
      </c>
      <c r="C5" s="67"/>
      <c r="D5" s="67"/>
      <c r="E5" s="10" t="s">
        <v>36</v>
      </c>
    </row>
    <row r="6" spans="2:10" ht="12.75" x14ac:dyDescent="0.2">
      <c r="B6" s="67" t="s">
        <v>3</v>
      </c>
      <c r="C6" s="67"/>
      <c r="D6" s="67"/>
      <c r="E6" s="67"/>
    </row>
    <row r="7" spans="2:10" x14ac:dyDescent="0.2">
      <c r="B7" s="68" t="s">
        <v>94</v>
      </c>
      <c r="C7" s="68"/>
      <c r="D7" s="68"/>
      <c r="E7" s="11">
        <f>Referências!C4</f>
        <v>0</v>
      </c>
      <c r="G7" s="63"/>
    </row>
    <row r="8" spans="2:10" x14ac:dyDescent="0.2">
      <c r="B8" s="53" t="s">
        <v>86</v>
      </c>
      <c r="C8" s="62">
        <v>0.3</v>
      </c>
      <c r="D8" s="53"/>
      <c r="E8" s="11">
        <f>E7*0.3</f>
        <v>0</v>
      </c>
    </row>
    <row r="9" spans="2:10" ht="12.75" x14ac:dyDescent="0.2">
      <c r="B9" s="67" t="s">
        <v>4</v>
      </c>
      <c r="C9" s="67"/>
      <c r="D9" s="67"/>
      <c r="E9" s="44">
        <f>E7+E8</f>
        <v>0</v>
      </c>
    </row>
    <row r="11" spans="2:10" ht="12.75" x14ac:dyDescent="0.2">
      <c r="B11" s="67" t="s">
        <v>87</v>
      </c>
      <c r="C11" s="67"/>
      <c r="D11" s="67"/>
      <c r="E11" s="44">
        <f>E9*(69.29/100)</f>
        <v>0</v>
      </c>
    </row>
    <row r="13" spans="2:10" ht="12.75" x14ac:dyDescent="0.2">
      <c r="B13" s="67" t="s">
        <v>88</v>
      </c>
      <c r="C13" s="67"/>
      <c r="D13" s="67"/>
      <c r="E13" s="44">
        <f>(26*Referências!C6)-((26*Referências!C6)*(20/100))</f>
        <v>0</v>
      </c>
    </row>
    <row r="15" spans="2:10" ht="12.75" x14ac:dyDescent="0.2">
      <c r="B15" s="67" t="s">
        <v>90</v>
      </c>
      <c r="C15" s="67"/>
      <c r="D15" s="67"/>
      <c r="E15" s="44">
        <f>Uniforme!F8</f>
        <v>0</v>
      </c>
    </row>
    <row r="17" spans="2:7" ht="12.75" x14ac:dyDescent="0.2">
      <c r="B17" s="67" t="s">
        <v>89</v>
      </c>
      <c r="C17" s="67"/>
      <c r="D17" s="67"/>
      <c r="E17" s="44">
        <v>0</v>
      </c>
      <c r="F17" s="44"/>
      <c r="G17" s="44"/>
    </row>
    <row r="19" spans="2:7" ht="12.75" x14ac:dyDescent="0.2">
      <c r="B19" s="67" t="s">
        <v>99</v>
      </c>
      <c r="C19" s="67"/>
      <c r="D19" s="67"/>
      <c r="E19" s="44">
        <f>SUM(E9:E17)</f>
        <v>0</v>
      </c>
    </row>
    <row r="21" spans="2:7" ht="12" customHeight="1" x14ac:dyDescent="0.2">
      <c r="B21" s="67" t="s">
        <v>53</v>
      </c>
      <c r="C21" s="67"/>
      <c r="D21" s="67"/>
      <c r="E21" s="44">
        <f>E19*0.2219</f>
        <v>0</v>
      </c>
    </row>
    <row r="23" spans="2:7" ht="12.75" x14ac:dyDescent="0.2">
      <c r="B23" s="67" t="s">
        <v>55</v>
      </c>
      <c r="C23" s="67"/>
      <c r="D23" s="67"/>
      <c r="E23" s="44">
        <f>E19+E21</f>
        <v>0</v>
      </c>
    </row>
    <row r="25" spans="2:7" ht="12.75" x14ac:dyDescent="0.2">
      <c r="B25" s="67" t="s">
        <v>54</v>
      </c>
      <c r="C25" s="67"/>
      <c r="D25" s="67"/>
      <c r="E25" s="45">
        <f>E23/220</f>
        <v>0</v>
      </c>
    </row>
    <row r="26" spans="2:7" ht="12" customHeight="1" x14ac:dyDescent="0.2"/>
    <row r="27" spans="2:7" ht="15" customHeight="1" x14ac:dyDescent="0.2">
      <c r="B27" s="12" t="s">
        <v>6</v>
      </c>
      <c r="C27" s="13"/>
      <c r="D27" s="13"/>
    </row>
    <row r="28" spans="2:7" ht="15" customHeight="1" x14ac:dyDescent="0.2">
      <c r="B28" s="15" t="s">
        <v>7</v>
      </c>
      <c r="C28" s="16"/>
      <c r="D28" s="14"/>
    </row>
    <row r="29" spans="2:7" ht="12.75" x14ac:dyDescent="0.2">
      <c r="B29" s="17" t="s">
        <v>8</v>
      </c>
      <c r="C29" s="18">
        <v>0.2</v>
      </c>
      <c r="D29" s="14"/>
    </row>
    <row r="30" spans="2:7" ht="12.75" x14ac:dyDescent="0.2">
      <c r="B30" s="17" t="s">
        <v>9</v>
      </c>
      <c r="C30" s="18">
        <v>0.08</v>
      </c>
      <c r="D30" s="14"/>
    </row>
    <row r="31" spans="2:7" ht="12" customHeight="1" x14ac:dyDescent="0.2">
      <c r="B31" s="17" t="s">
        <v>40</v>
      </c>
      <c r="C31" s="18">
        <v>0.03</v>
      </c>
      <c r="D31" s="14"/>
    </row>
    <row r="32" spans="2:7" ht="12.75" x14ac:dyDescent="0.2">
      <c r="B32" s="17" t="s">
        <v>10</v>
      </c>
      <c r="C32" s="18">
        <v>2.5000000000000001E-2</v>
      </c>
      <c r="D32" s="14"/>
    </row>
    <row r="33" spans="2:4" ht="12.75" x14ac:dyDescent="0.2">
      <c r="B33" s="17" t="s">
        <v>11</v>
      </c>
      <c r="C33" s="18">
        <v>6.0000000000000001E-3</v>
      </c>
      <c r="D33" s="14"/>
    </row>
    <row r="34" spans="2:4" ht="12.75" x14ac:dyDescent="0.2">
      <c r="B34" s="17" t="s">
        <v>12</v>
      </c>
      <c r="C34" s="18">
        <v>1.4999999999999999E-2</v>
      </c>
      <c r="D34" s="14"/>
    </row>
    <row r="35" spans="2:4" ht="12.75" x14ac:dyDescent="0.2">
      <c r="B35" s="17" t="s">
        <v>13</v>
      </c>
      <c r="C35" s="18">
        <v>0.01</v>
      </c>
      <c r="D35" s="14"/>
    </row>
    <row r="36" spans="2:4" ht="12.75" x14ac:dyDescent="0.2">
      <c r="B36" s="17" t="s">
        <v>14</v>
      </c>
      <c r="C36" s="18">
        <v>2E-3</v>
      </c>
      <c r="D36" s="14"/>
    </row>
    <row r="37" spans="2:4" ht="12.75" x14ac:dyDescent="0.2">
      <c r="B37" s="19" t="s">
        <v>15</v>
      </c>
      <c r="C37" s="20">
        <f>SUM(C29:C36)</f>
        <v>0.3680000000000001</v>
      </c>
      <c r="D37" s="14"/>
    </row>
    <row r="38" spans="2:4" ht="12.75" x14ac:dyDescent="0.2">
      <c r="B38" s="21"/>
      <c r="C38" s="21"/>
      <c r="D38" s="21"/>
    </row>
    <row r="39" spans="2:4" ht="12.75" x14ac:dyDescent="0.2">
      <c r="B39" s="15" t="s">
        <v>16</v>
      </c>
      <c r="C39" s="22"/>
      <c r="D39" s="14"/>
    </row>
    <row r="40" spans="2:4" ht="12.75" x14ac:dyDescent="0.2">
      <c r="B40" s="17" t="s">
        <v>41</v>
      </c>
      <c r="C40" s="18">
        <v>8.3799999999999999E-2</v>
      </c>
      <c r="D40" s="14"/>
    </row>
    <row r="41" spans="2:4" ht="12.75" x14ac:dyDescent="0.2">
      <c r="B41" s="17" t="s">
        <v>42</v>
      </c>
      <c r="C41" s="18">
        <v>8.2900000000000001E-2</v>
      </c>
      <c r="D41" s="14"/>
    </row>
    <row r="42" spans="2:4" ht="12.75" x14ac:dyDescent="0.2">
      <c r="B42" s="17" t="s">
        <v>43</v>
      </c>
      <c r="C42" s="18">
        <v>5.0000000000000001E-4</v>
      </c>
      <c r="D42" s="14"/>
    </row>
    <row r="43" spans="2:4" ht="12.75" x14ac:dyDescent="0.2">
      <c r="B43" s="17" t="s">
        <v>44</v>
      </c>
      <c r="C43" s="18">
        <v>5.5999999999999999E-3</v>
      </c>
      <c r="D43" s="14"/>
    </row>
    <row r="44" spans="2:4" ht="12.75" x14ac:dyDescent="0.2">
      <c r="B44" s="17" t="s">
        <v>45</v>
      </c>
      <c r="C44" s="18">
        <v>2.0000000000000001E-4</v>
      </c>
      <c r="D44" s="21"/>
    </row>
    <row r="45" spans="2:4" ht="15" x14ac:dyDescent="0.2">
      <c r="B45" s="17" t="s">
        <v>46</v>
      </c>
      <c r="C45" s="18">
        <v>6.7000000000000002E-3</v>
      </c>
      <c r="D45" s="23"/>
    </row>
    <row r="46" spans="2:4" ht="15" x14ac:dyDescent="0.2">
      <c r="B46" s="17" t="s">
        <v>56</v>
      </c>
      <c r="C46" s="18">
        <v>2.9999999999999997E-4</v>
      </c>
      <c r="D46" s="23"/>
    </row>
    <row r="47" spans="2:4" ht="12.75" x14ac:dyDescent="0.2">
      <c r="B47" s="19" t="s">
        <v>15</v>
      </c>
      <c r="C47" s="20">
        <f>SUM(C40:C46)</f>
        <v>0.18000000000000002</v>
      </c>
      <c r="D47" s="14"/>
    </row>
    <row r="48" spans="2:4" ht="12.75" x14ac:dyDescent="0.2">
      <c r="B48" s="17"/>
      <c r="C48" s="18"/>
      <c r="D48" s="14"/>
    </row>
    <row r="49" spans="2:5" ht="12.75" x14ac:dyDescent="0.2">
      <c r="B49" s="15" t="s">
        <v>17</v>
      </c>
      <c r="C49" s="22"/>
      <c r="D49" s="14"/>
    </row>
    <row r="50" spans="2:5" ht="12.75" x14ac:dyDescent="0.2">
      <c r="B50" s="17" t="s">
        <v>47</v>
      </c>
      <c r="C50" s="18">
        <v>3.1699999999999999E-2</v>
      </c>
      <c r="D50" s="21"/>
    </row>
    <row r="51" spans="2:5" ht="12.75" x14ac:dyDescent="0.2">
      <c r="B51" s="17" t="s">
        <v>57</v>
      </c>
      <c r="C51" s="18">
        <v>8.0000000000000004E-4</v>
      </c>
      <c r="D51" s="21"/>
    </row>
    <row r="52" spans="2:5" ht="15" x14ac:dyDescent="0.2">
      <c r="B52" s="17" t="s">
        <v>48</v>
      </c>
      <c r="C52" s="18">
        <v>2.7300000000000001E-2</v>
      </c>
      <c r="D52" s="23"/>
    </row>
    <row r="53" spans="2:5" ht="12.75" x14ac:dyDescent="0.2">
      <c r="B53" s="17" t="s">
        <v>49</v>
      </c>
      <c r="C53" s="18">
        <v>1.35E-2</v>
      </c>
      <c r="D53" s="14"/>
    </row>
    <row r="54" spans="2:5" ht="17.25" customHeight="1" x14ac:dyDescent="0.2">
      <c r="B54" s="17" t="s">
        <v>50</v>
      </c>
      <c r="C54" s="18">
        <v>2.5999999999999999E-3</v>
      </c>
      <c r="D54" s="14"/>
    </row>
    <row r="55" spans="2:5" ht="12.75" x14ac:dyDescent="0.2">
      <c r="B55" s="19" t="s">
        <v>15</v>
      </c>
      <c r="C55" s="20">
        <f>SUM(C50:C54)</f>
        <v>7.5900000000000009E-2</v>
      </c>
      <c r="D55" s="14"/>
    </row>
    <row r="56" spans="2:5" ht="12.75" x14ac:dyDescent="0.2">
      <c r="B56" s="17"/>
      <c r="C56" s="18"/>
      <c r="D56" s="14"/>
    </row>
    <row r="57" spans="2:5" ht="12.75" x14ac:dyDescent="0.2">
      <c r="B57" s="15" t="s">
        <v>18</v>
      </c>
      <c r="C57" s="18"/>
      <c r="D57" s="14"/>
    </row>
    <row r="58" spans="2:5" ht="24.75" customHeight="1" x14ac:dyDescent="0.2">
      <c r="B58" s="17" t="s">
        <v>19</v>
      </c>
      <c r="C58" s="18">
        <v>6.6199999999999995E-2</v>
      </c>
      <c r="D58" s="14"/>
    </row>
    <row r="59" spans="2:5" s="3" customFormat="1" ht="12.75" x14ac:dyDescent="0.2">
      <c r="B59" s="17" t="s">
        <v>20</v>
      </c>
      <c r="C59" s="18">
        <v>2.8E-3</v>
      </c>
      <c r="D59" s="14"/>
      <c r="E59" s="2"/>
    </row>
    <row r="60" spans="2:5" ht="12.75" x14ac:dyDescent="0.2">
      <c r="B60" s="19" t="s">
        <v>15</v>
      </c>
      <c r="C60" s="20">
        <f>SUM(C58:C59)</f>
        <v>6.8999999999999992E-2</v>
      </c>
      <c r="D60" s="14"/>
    </row>
    <row r="61" spans="2:5" ht="12" customHeight="1" x14ac:dyDescent="0.2">
      <c r="B61" s="21"/>
      <c r="C61" s="21"/>
      <c r="D61" s="21"/>
    </row>
    <row r="62" spans="2:5" ht="12" customHeight="1" x14ac:dyDescent="0.2">
      <c r="B62" s="19" t="s">
        <v>51</v>
      </c>
      <c r="C62" s="20">
        <f>SUM(C37+C47+C55+C60)</f>
        <v>0.69290000000000007</v>
      </c>
      <c r="D62" s="23"/>
    </row>
    <row r="63" spans="2:5" ht="12.75" x14ac:dyDescent="0.2">
      <c r="B63" s="21"/>
      <c r="C63" s="21"/>
      <c r="D63" s="21"/>
    </row>
    <row r="64" spans="2:5" ht="12.75" x14ac:dyDescent="0.2">
      <c r="B64" s="24" t="s">
        <v>21</v>
      </c>
      <c r="C64" s="21"/>
      <c r="D64" s="21"/>
    </row>
    <row r="65" spans="2:4" ht="0.75" customHeight="1" thickBot="1" x14ac:dyDescent="0.25">
      <c r="B65" s="24"/>
      <c r="C65" s="21"/>
      <c r="D65" s="21"/>
    </row>
    <row r="66" spans="2:4" ht="12.75" x14ac:dyDescent="0.2">
      <c r="B66" s="25" t="s">
        <v>22</v>
      </c>
      <c r="C66" s="26" t="s">
        <v>23</v>
      </c>
      <c r="D66" s="27">
        <v>0</v>
      </c>
    </row>
    <row r="67" spans="2:4" ht="12.75" x14ac:dyDescent="0.2">
      <c r="B67" s="28" t="s">
        <v>24</v>
      </c>
      <c r="C67" s="29" t="s">
        <v>25</v>
      </c>
      <c r="D67" s="30">
        <v>0</v>
      </c>
    </row>
    <row r="68" spans="2:4" ht="12.75" x14ac:dyDescent="0.2">
      <c r="B68" s="28" t="s">
        <v>26</v>
      </c>
      <c r="C68" s="29" t="s">
        <v>27</v>
      </c>
      <c r="D68" s="30">
        <v>0</v>
      </c>
    </row>
    <row r="69" spans="2:4" ht="12.75" x14ac:dyDescent="0.2">
      <c r="B69" s="28" t="s">
        <v>28</v>
      </c>
      <c r="C69" s="29" t="s">
        <v>29</v>
      </c>
      <c r="D69" s="30">
        <v>0</v>
      </c>
    </row>
    <row r="70" spans="2:4" ht="12.75" x14ac:dyDescent="0.2">
      <c r="B70" s="31" t="s">
        <v>30</v>
      </c>
      <c r="C70" s="71" t="s">
        <v>31</v>
      </c>
      <c r="D70" s="30">
        <v>0</v>
      </c>
    </row>
    <row r="71" spans="2:4" ht="13.5" thickBot="1" x14ac:dyDescent="0.25">
      <c r="B71" s="32" t="s">
        <v>32</v>
      </c>
      <c r="C71" s="72"/>
      <c r="D71" s="33">
        <v>0</v>
      </c>
    </row>
    <row r="72" spans="2:4" ht="12.75" x14ac:dyDescent="0.2">
      <c r="B72" s="34" t="s">
        <v>33</v>
      </c>
      <c r="C72" s="35"/>
      <c r="D72" s="36"/>
    </row>
    <row r="73" spans="2:4" ht="13.5" thickBot="1" x14ac:dyDescent="0.25">
      <c r="B73" s="37" t="s">
        <v>34</v>
      </c>
      <c r="C73" s="38"/>
      <c r="D73" s="39"/>
    </row>
    <row r="74" spans="2:4" ht="13.5" thickBot="1" x14ac:dyDescent="0.25">
      <c r="B74" s="40" t="s">
        <v>35</v>
      </c>
      <c r="C74" s="41"/>
      <c r="D74" s="42">
        <f>ROUND((((1+D66+D67)*(1+D68)*(1+D69))/(1-(D70+D71))-1),4)</f>
        <v>0</v>
      </c>
    </row>
    <row r="75" spans="2:4" ht="12.75" x14ac:dyDescent="0.2">
      <c r="B75" s="21"/>
      <c r="C75" s="21"/>
      <c r="D75" s="21"/>
    </row>
    <row r="76" spans="2:4" ht="15" x14ac:dyDescent="0.25">
      <c r="B76" s="69" t="s">
        <v>75</v>
      </c>
      <c r="C76" s="69"/>
      <c r="D76" s="21"/>
    </row>
    <row r="77" spans="2:4" ht="15" x14ac:dyDescent="0.25">
      <c r="B77" s="69" t="s">
        <v>76</v>
      </c>
      <c r="C77" s="69"/>
      <c r="D77" s="21"/>
    </row>
    <row r="78" spans="2:4" ht="12.75" x14ac:dyDescent="0.2">
      <c r="B78" s="21"/>
      <c r="C78" s="21"/>
      <c r="D78" s="21"/>
    </row>
  </sheetData>
  <mergeCells count="19">
    <mergeCell ref="G4:J4"/>
    <mergeCell ref="B4:E4"/>
    <mergeCell ref="B2:D2"/>
    <mergeCell ref="B17:D17"/>
    <mergeCell ref="B7:D7"/>
    <mergeCell ref="B9:D9"/>
    <mergeCell ref="B11:D11"/>
    <mergeCell ref="B13:D13"/>
    <mergeCell ref="B15:D15"/>
    <mergeCell ref="B6:E6"/>
    <mergeCell ref="B3:E3"/>
    <mergeCell ref="B5:D5"/>
    <mergeCell ref="B77:C77"/>
    <mergeCell ref="B19:D19"/>
    <mergeCell ref="B21:D21"/>
    <mergeCell ref="B23:D23"/>
    <mergeCell ref="B25:D25"/>
    <mergeCell ref="C70:C71"/>
    <mergeCell ref="B76:C76"/>
  </mergeCells>
  <pageMargins left="0" right="0" top="0.39370078740157483" bottom="0.39370078740157483" header="0.31496062992125984" footer="0.31496062992125984"/>
  <pageSetup paperSize="9" scale="80" fitToHeight="0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8"/>
  <sheetViews>
    <sheetView workbookViewId="0">
      <selection activeCell="E7" sqref="E7"/>
    </sheetView>
  </sheetViews>
  <sheetFormatPr defaultRowHeight="15" x14ac:dyDescent="0.25"/>
  <cols>
    <col min="1" max="2" width="17.7109375" customWidth="1"/>
    <col min="3" max="3" width="13.140625" customWidth="1"/>
    <col min="4" max="4" width="14.140625" customWidth="1"/>
    <col min="5" max="5" width="13.42578125" customWidth="1"/>
    <col min="6" max="6" width="13.7109375" customWidth="1"/>
    <col min="9" max="9" width="11.5703125" bestFit="1" customWidth="1"/>
  </cols>
  <sheetData>
    <row r="1" spans="1:10" ht="30" x14ac:dyDescent="0.25">
      <c r="A1" t="s">
        <v>64</v>
      </c>
      <c r="B1" t="s">
        <v>69</v>
      </c>
      <c r="C1" s="47" t="s">
        <v>65</v>
      </c>
      <c r="D1" t="s">
        <v>66</v>
      </c>
      <c r="E1" s="47" t="s">
        <v>67</v>
      </c>
      <c r="F1" s="47" t="s">
        <v>68</v>
      </c>
      <c r="I1" s="48">
        <f>Referências!C4</f>
        <v>0</v>
      </c>
      <c r="J1" s="51">
        <v>1</v>
      </c>
    </row>
    <row r="2" spans="1:10" x14ac:dyDescent="0.25">
      <c r="A2" t="s">
        <v>58</v>
      </c>
      <c r="B2" t="s">
        <v>70</v>
      </c>
      <c r="C2" s="49">
        <f>365/180</f>
        <v>2.0277777777777777</v>
      </c>
      <c r="D2" s="48">
        <v>0</v>
      </c>
      <c r="E2" s="48">
        <f>C2*D2</f>
        <v>0</v>
      </c>
      <c r="F2" s="50">
        <f t="shared" ref="F2:F7" si="0">E2/12</f>
        <v>0</v>
      </c>
      <c r="I2" s="48">
        <f>F8</f>
        <v>0</v>
      </c>
      <c r="J2" s="52" t="e">
        <f>(I2*J1)/I1</f>
        <v>#DIV/0!</v>
      </c>
    </row>
    <row r="3" spans="1:10" x14ac:dyDescent="0.25">
      <c r="A3" t="s">
        <v>59</v>
      </c>
      <c r="B3" t="s">
        <v>70</v>
      </c>
      <c r="C3" s="49">
        <f>365/180</f>
        <v>2.0277777777777777</v>
      </c>
      <c r="D3" s="48">
        <v>0</v>
      </c>
      <c r="E3" s="48">
        <f>C3*D3</f>
        <v>0</v>
      </c>
      <c r="F3" s="50">
        <f t="shared" si="0"/>
        <v>0</v>
      </c>
    </row>
    <row r="4" spans="1:10" x14ac:dyDescent="0.25">
      <c r="A4" t="s">
        <v>60</v>
      </c>
      <c r="B4" t="s">
        <v>71</v>
      </c>
      <c r="C4" s="49">
        <v>0.5</v>
      </c>
      <c r="D4" s="48">
        <v>0</v>
      </c>
      <c r="E4" s="48">
        <f>D4/2</f>
        <v>0</v>
      </c>
      <c r="F4" s="48">
        <f t="shared" si="0"/>
        <v>0</v>
      </c>
    </row>
    <row r="5" spans="1:10" x14ac:dyDescent="0.25">
      <c r="A5" t="s">
        <v>61</v>
      </c>
      <c r="B5" t="s">
        <v>72</v>
      </c>
      <c r="C5" s="49">
        <f>365/90</f>
        <v>4.0555555555555554</v>
      </c>
      <c r="D5" s="48">
        <v>0</v>
      </c>
      <c r="E5" s="48">
        <f>C5*D5</f>
        <v>0</v>
      </c>
      <c r="F5" s="48">
        <f t="shared" si="0"/>
        <v>0</v>
      </c>
    </row>
    <row r="6" spans="1:10" x14ac:dyDescent="0.25">
      <c r="A6" t="s">
        <v>62</v>
      </c>
      <c r="B6" t="s">
        <v>73</v>
      </c>
      <c r="C6" s="49">
        <v>1</v>
      </c>
      <c r="D6" s="48">
        <v>0</v>
      </c>
      <c r="E6" s="48">
        <f>C6*D6</f>
        <v>0</v>
      </c>
      <c r="F6" s="48">
        <f t="shared" si="0"/>
        <v>0</v>
      </c>
    </row>
    <row r="7" spans="1:10" x14ac:dyDescent="0.25">
      <c r="A7" t="s">
        <v>63</v>
      </c>
      <c r="B7" t="s">
        <v>73</v>
      </c>
      <c r="C7" s="49">
        <v>1</v>
      </c>
      <c r="D7" s="48">
        <v>0</v>
      </c>
      <c r="E7" s="48">
        <f>C7*D7</f>
        <v>0</v>
      </c>
      <c r="F7" s="48">
        <f t="shared" si="0"/>
        <v>0</v>
      </c>
    </row>
    <row r="8" spans="1:10" x14ac:dyDescent="0.25">
      <c r="E8" t="s">
        <v>74</v>
      </c>
      <c r="F8" s="50">
        <f>SUM(F2:F7)</f>
        <v>0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J79"/>
  <sheetViews>
    <sheetView topLeftCell="A43" workbookViewId="0">
      <selection activeCell="E72" sqref="E72"/>
    </sheetView>
  </sheetViews>
  <sheetFormatPr defaultColWidth="9" defaultRowHeight="12" x14ac:dyDescent="0.2"/>
  <cols>
    <col min="1" max="1" width="2.42578125" style="2" customWidth="1"/>
    <col min="2" max="2" width="36.28515625" style="2" customWidth="1"/>
    <col min="3" max="3" width="7.28515625" style="2" bestFit="1" customWidth="1"/>
    <col min="4" max="4" width="22.42578125" style="2" customWidth="1"/>
    <col min="5" max="5" width="16" style="2" customWidth="1"/>
    <col min="6" max="16384" width="9" style="2"/>
  </cols>
  <sheetData>
    <row r="1" spans="2:10" x14ac:dyDescent="0.2">
      <c r="B1" s="1"/>
      <c r="C1" s="1"/>
      <c r="D1" s="1"/>
      <c r="E1" s="1"/>
    </row>
    <row r="2" spans="2:10" ht="12.75" x14ac:dyDescent="0.2">
      <c r="B2" s="76" t="s">
        <v>0</v>
      </c>
      <c r="C2" s="77"/>
      <c r="D2" s="78"/>
      <c r="E2" s="64" t="s">
        <v>84</v>
      </c>
    </row>
    <row r="3" spans="2:10" ht="12" customHeight="1" x14ac:dyDescent="0.2">
      <c r="B3" s="66" t="s">
        <v>1</v>
      </c>
      <c r="C3" s="66"/>
      <c r="D3" s="66"/>
      <c r="E3" s="66"/>
    </row>
    <row r="4" spans="2:10" ht="12" customHeight="1" x14ac:dyDescent="0.2">
      <c r="B4" s="70" t="s">
        <v>105</v>
      </c>
      <c r="C4" s="70"/>
      <c r="D4" s="70"/>
      <c r="E4" s="70"/>
    </row>
    <row r="5" spans="2:10" ht="15" customHeight="1" x14ac:dyDescent="0.2">
      <c r="B5" s="67" t="s">
        <v>2</v>
      </c>
      <c r="C5" s="67"/>
      <c r="D5" s="67"/>
      <c r="E5" s="10" t="s">
        <v>36</v>
      </c>
    </row>
    <row r="6" spans="2:10" ht="12.75" x14ac:dyDescent="0.2">
      <c r="B6" s="67" t="s">
        <v>3</v>
      </c>
      <c r="C6" s="67"/>
      <c r="D6" s="67"/>
      <c r="E6" s="67"/>
    </row>
    <row r="7" spans="2:10" x14ac:dyDescent="0.2">
      <c r="B7" s="68" t="s">
        <v>94</v>
      </c>
      <c r="C7" s="68"/>
      <c r="D7" s="68"/>
      <c r="E7" s="11">
        <f>'Vigia Diurno - Dias Úteis'!E7</f>
        <v>0</v>
      </c>
    </row>
    <row r="8" spans="2:10" x14ac:dyDescent="0.2">
      <c r="B8" s="68" t="s">
        <v>5</v>
      </c>
      <c r="C8" s="68"/>
      <c r="D8" s="68"/>
      <c r="E8" s="43">
        <f>E7*0.2</f>
        <v>0</v>
      </c>
      <c r="G8" s="70"/>
      <c r="H8" s="70"/>
      <c r="I8" s="70"/>
      <c r="J8" s="70"/>
    </row>
    <row r="9" spans="2:10" x14ac:dyDescent="0.2">
      <c r="B9" s="53" t="s">
        <v>91</v>
      </c>
      <c r="C9" s="62">
        <v>0.3</v>
      </c>
      <c r="D9" s="53"/>
      <c r="E9" s="43">
        <f>E7*0.3</f>
        <v>0</v>
      </c>
    </row>
    <row r="10" spans="2:10" ht="12.75" x14ac:dyDescent="0.2">
      <c r="B10" s="67" t="s">
        <v>4</v>
      </c>
      <c r="C10" s="67"/>
      <c r="D10" s="67"/>
      <c r="E10" s="44">
        <f>SUM(E7:E9)</f>
        <v>0</v>
      </c>
    </row>
    <row r="12" spans="2:10" ht="12.75" x14ac:dyDescent="0.2">
      <c r="B12" s="67" t="s">
        <v>87</v>
      </c>
      <c r="C12" s="67"/>
      <c r="D12" s="67"/>
      <c r="E12" s="44">
        <f>E10*(69.29/100)</f>
        <v>0</v>
      </c>
    </row>
    <row r="14" spans="2:10" ht="12.75" x14ac:dyDescent="0.2">
      <c r="B14" s="67" t="s">
        <v>52</v>
      </c>
      <c r="C14" s="67"/>
      <c r="D14" s="67"/>
      <c r="E14" s="44">
        <f>(26*Referências!C6)-((26*Referências!C6)*(20/100))</f>
        <v>0</v>
      </c>
    </row>
    <row r="16" spans="2:10" ht="12.75" x14ac:dyDescent="0.2">
      <c r="B16" s="67" t="s">
        <v>90</v>
      </c>
      <c r="C16" s="67"/>
      <c r="D16" s="67"/>
      <c r="E16" s="44">
        <f>Uniforme!F8</f>
        <v>0</v>
      </c>
    </row>
    <row r="18" spans="2:5" ht="12.75" x14ac:dyDescent="0.2">
      <c r="B18" s="67" t="s">
        <v>98</v>
      </c>
      <c r="C18" s="67"/>
      <c r="D18" s="67"/>
      <c r="E18" s="44">
        <f>'Vigia Diurno - Dias Úteis'!E17</f>
        <v>0</v>
      </c>
    </row>
    <row r="20" spans="2:5" ht="12.75" x14ac:dyDescent="0.2">
      <c r="B20" s="67" t="s">
        <v>99</v>
      </c>
      <c r="C20" s="67"/>
      <c r="D20" s="67"/>
      <c r="E20" s="44">
        <f>SUM(E10:E18)</f>
        <v>0</v>
      </c>
    </row>
    <row r="22" spans="2:5" ht="12" customHeight="1" x14ac:dyDescent="0.2">
      <c r="B22" s="67" t="s">
        <v>53</v>
      </c>
      <c r="C22" s="67"/>
      <c r="D22" s="67"/>
      <c r="E22" s="44">
        <f>E20*0.2219</f>
        <v>0</v>
      </c>
    </row>
    <row r="24" spans="2:5" ht="12.75" x14ac:dyDescent="0.2">
      <c r="B24" s="67" t="s">
        <v>55</v>
      </c>
      <c r="C24" s="67"/>
      <c r="D24" s="67"/>
      <c r="E24" s="44">
        <f>E20+E22</f>
        <v>0</v>
      </c>
    </row>
    <row r="26" spans="2:5" ht="12.75" x14ac:dyDescent="0.2">
      <c r="B26" s="67" t="s">
        <v>54</v>
      </c>
      <c r="C26" s="67"/>
      <c r="D26" s="67"/>
      <c r="E26" s="45">
        <f>E24/220</f>
        <v>0</v>
      </c>
    </row>
    <row r="27" spans="2:5" ht="12" customHeight="1" x14ac:dyDescent="0.2"/>
    <row r="28" spans="2:5" ht="15" customHeight="1" x14ac:dyDescent="0.2">
      <c r="B28" s="12" t="s">
        <v>6</v>
      </c>
      <c r="C28" s="13"/>
      <c r="D28" s="13"/>
    </row>
    <row r="29" spans="2:5" ht="15" customHeight="1" x14ac:dyDescent="0.2">
      <c r="B29" s="15" t="s">
        <v>7</v>
      </c>
      <c r="C29" s="16"/>
      <c r="D29" s="14"/>
    </row>
    <row r="30" spans="2:5" ht="12.75" x14ac:dyDescent="0.2">
      <c r="B30" s="17" t="s">
        <v>8</v>
      </c>
      <c r="C30" s="18">
        <v>0.2</v>
      </c>
      <c r="D30" s="14"/>
    </row>
    <row r="31" spans="2:5" ht="12.75" x14ac:dyDescent="0.2">
      <c r="B31" s="17" t="s">
        <v>9</v>
      </c>
      <c r="C31" s="18">
        <v>0.08</v>
      </c>
      <c r="D31" s="14"/>
    </row>
    <row r="32" spans="2:5" ht="12" customHeight="1" x14ac:dyDescent="0.2">
      <c r="B32" s="17" t="s">
        <v>40</v>
      </c>
      <c r="C32" s="18">
        <v>0.03</v>
      </c>
      <c r="D32" s="14"/>
    </row>
    <row r="33" spans="2:4" ht="12.75" x14ac:dyDescent="0.2">
      <c r="B33" s="17" t="s">
        <v>10</v>
      </c>
      <c r="C33" s="18">
        <v>2.5000000000000001E-2</v>
      </c>
      <c r="D33" s="14"/>
    </row>
    <row r="34" spans="2:4" ht="12.75" x14ac:dyDescent="0.2">
      <c r="B34" s="17" t="s">
        <v>11</v>
      </c>
      <c r="C34" s="18">
        <v>6.0000000000000001E-3</v>
      </c>
      <c r="D34" s="14"/>
    </row>
    <row r="35" spans="2:4" ht="12.75" x14ac:dyDescent="0.2">
      <c r="B35" s="17" t="s">
        <v>12</v>
      </c>
      <c r="C35" s="18">
        <v>1.4999999999999999E-2</v>
      </c>
      <c r="D35" s="14"/>
    </row>
    <row r="36" spans="2:4" ht="12.75" x14ac:dyDescent="0.2">
      <c r="B36" s="17" t="s">
        <v>13</v>
      </c>
      <c r="C36" s="18">
        <v>0.01</v>
      </c>
      <c r="D36" s="14"/>
    </row>
    <row r="37" spans="2:4" ht="12.75" x14ac:dyDescent="0.2">
      <c r="B37" s="17" t="s">
        <v>14</v>
      </c>
      <c r="C37" s="18">
        <v>2E-3</v>
      </c>
      <c r="D37" s="14"/>
    </row>
    <row r="38" spans="2:4" ht="12.75" x14ac:dyDescent="0.2">
      <c r="B38" s="19" t="s">
        <v>15</v>
      </c>
      <c r="C38" s="20">
        <f>SUM(C30:C37)</f>
        <v>0.3680000000000001</v>
      </c>
      <c r="D38" s="14"/>
    </row>
    <row r="39" spans="2:4" ht="12.75" x14ac:dyDescent="0.2">
      <c r="B39" s="21"/>
      <c r="C39" s="21"/>
      <c r="D39" s="21"/>
    </row>
    <row r="40" spans="2:4" ht="12.75" x14ac:dyDescent="0.2">
      <c r="B40" s="15" t="s">
        <v>16</v>
      </c>
      <c r="C40" s="22"/>
      <c r="D40" s="14"/>
    </row>
    <row r="41" spans="2:4" ht="12.75" x14ac:dyDescent="0.2">
      <c r="B41" s="17" t="s">
        <v>41</v>
      </c>
      <c r="C41" s="18">
        <v>8.3799999999999999E-2</v>
      </c>
      <c r="D41" s="14"/>
    </row>
    <row r="42" spans="2:4" ht="12.75" x14ac:dyDescent="0.2">
      <c r="B42" s="17" t="s">
        <v>42</v>
      </c>
      <c r="C42" s="18">
        <v>8.2900000000000001E-2</v>
      </c>
      <c r="D42" s="14"/>
    </row>
    <row r="43" spans="2:4" ht="12.75" x14ac:dyDescent="0.2">
      <c r="B43" s="17" t="s">
        <v>43</v>
      </c>
      <c r="C43" s="18">
        <v>5.0000000000000001E-4</v>
      </c>
      <c r="D43" s="14"/>
    </row>
    <row r="44" spans="2:4" ht="12.75" x14ac:dyDescent="0.2">
      <c r="B44" s="17" t="s">
        <v>44</v>
      </c>
      <c r="C44" s="18">
        <v>5.5999999999999999E-3</v>
      </c>
      <c r="D44" s="14"/>
    </row>
    <row r="45" spans="2:4" ht="12.75" x14ac:dyDescent="0.2">
      <c r="B45" s="17" t="s">
        <v>45</v>
      </c>
      <c r="C45" s="18">
        <v>2.0000000000000001E-4</v>
      </c>
      <c r="D45" s="21"/>
    </row>
    <row r="46" spans="2:4" ht="15" x14ac:dyDescent="0.2">
      <c r="B46" s="17" t="s">
        <v>46</v>
      </c>
      <c r="C46" s="18">
        <v>6.7000000000000002E-3</v>
      </c>
      <c r="D46" s="23"/>
    </row>
    <row r="47" spans="2:4" ht="12.75" x14ac:dyDescent="0.2">
      <c r="B47" s="17" t="s">
        <v>56</v>
      </c>
      <c r="C47" s="18">
        <v>2.9999999999999997E-4</v>
      </c>
      <c r="D47" s="14"/>
    </row>
    <row r="48" spans="2:4" ht="12.75" x14ac:dyDescent="0.2">
      <c r="B48" s="19" t="s">
        <v>15</v>
      </c>
      <c r="C48" s="20">
        <f>SUM(C41:C47)</f>
        <v>0.18000000000000002</v>
      </c>
      <c r="D48" s="14"/>
    </row>
    <row r="49" spans="2:5" ht="12.75" x14ac:dyDescent="0.2">
      <c r="B49" s="17"/>
      <c r="C49" s="18"/>
      <c r="D49" s="14"/>
    </row>
    <row r="50" spans="2:5" ht="12.75" x14ac:dyDescent="0.2">
      <c r="B50" s="15" t="s">
        <v>17</v>
      </c>
      <c r="C50" s="22"/>
      <c r="D50" s="21"/>
    </row>
    <row r="51" spans="2:5" ht="15" x14ac:dyDescent="0.2">
      <c r="B51" s="17" t="s">
        <v>47</v>
      </c>
      <c r="C51" s="18">
        <v>3.1699999999999999E-2</v>
      </c>
      <c r="D51" s="23"/>
    </row>
    <row r="52" spans="2:5" ht="12.75" x14ac:dyDescent="0.2">
      <c r="B52" s="17" t="s">
        <v>57</v>
      </c>
      <c r="C52" s="18">
        <v>8.0000000000000004E-4</v>
      </c>
      <c r="D52" s="14"/>
    </row>
    <row r="53" spans="2:5" ht="12.75" x14ac:dyDescent="0.2">
      <c r="B53" s="17" t="s">
        <v>48</v>
      </c>
      <c r="C53" s="18">
        <v>2.7300000000000001E-2</v>
      </c>
      <c r="D53" s="14"/>
    </row>
    <row r="54" spans="2:5" ht="17.25" customHeight="1" x14ac:dyDescent="0.2">
      <c r="B54" s="17" t="s">
        <v>49</v>
      </c>
      <c r="C54" s="18">
        <v>1.35E-2</v>
      </c>
      <c r="D54" s="14"/>
    </row>
    <row r="55" spans="2:5" ht="12.75" x14ac:dyDescent="0.2">
      <c r="B55" s="17" t="s">
        <v>50</v>
      </c>
      <c r="C55" s="18">
        <v>2.5999999999999999E-3</v>
      </c>
      <c r="D55" s="14"/>
    </row>
    <row r="56" spans="2:5" ht="12.75" x14ac:dyDescent="0.2">
      <c r="B56" s="19" t="s">
        <v>15</v>
      </c>
      <c r="C56" s="20">
        <f>SUM(C51:C55)</f>
        <v>7.5900000000000009E-2</v>
      </c>
      <c r="D56" s="14"/>
    </row>
    <row r="57" spans="2:5" ht="12.75" x14ac:dyDescent="0.2">
      <c r="B57" s="17"/>
      <c r="C57" s="18"/>
      <c r="D57" s="14"/>
    </row>
    <row r="58" spans="2:5" ht="24.75" customHeight="1" x14ac:dyDescent="0.2">
      <c r="B58" s="15" t="s">
        <v>18</v>
      </c>
      <c r="C58" s="18"/>
      <c r="D58" s="14"/>
    </row>
    <row r="59" spans="2:5" s="3" customFormat="1" ht="12.75" x14ac:dyDescent="0.2">
      <c r="B59" s="17" t="s">
        <v>19</v>
      </c>
      <c r="C59" s="18">
        <v>6.6199999999999995E-2</v>
      </c>
      <c r="D59" s="14"/>
      <c r="E59" s="2"/>
    </row>
    <row r="60" spans="2:5" ht="12.75" x14ac:dyDescent="0.2">
      <c r="B60" s="17" t="s">
        <v>20</v>
      </c>
      <c r="C60" s="18">
        <v>2.8E-3</v>
      </c>
      <c r="D60" s="14"/>
    </row>
    <row r="61" spans="2:5" ht="12" customHeight="1" x14ac:dyDescent="0.2">
      <c r="B61" s="19" t="s">
        <v>15</v>
      </c>
      <c r="C61" s="20">
        <f>SUM(C59:C60)</f>
        <v>6.8999999999999992E-2</v>
      </c>
      <c r="D61" s="21"/>
    </row>
    <row r="62" spans="2:5" ht="12" customHeight="1" x14ac:dyDescent="0.2">
      <c r="B62" s="21"/>
      <c r="C62" s="21"/>
      <c r="D62" s="23"/>
    </row>
    <row r="63" spans="2:5" ht="12.75" x14ac:dyDescent="0.2">
      <c r="B63" s="19" t="s">
        <v>51</v>
      </c>
      <c r="C63" s="20">
        <f>SUM(C38+C48+C56+C61)</f>
        <v>0.69290000000000007</v>
      </c>
      <c r="D63" s="21"/>
    </row>
    <row r="64" spans="2:5" ht="12.75" x14ac:dyDescent="0.2">
      <c r="B64" s="54"/>
      <c r="C64" s="55"/>
      <c r="D64" s="21"/>
    </row>
    <row r="65" spans="2:4" ht="12.75" x14ac:dyDescent="0.2">
      <c r="B65" s="24" t="s">
        <v>21</v>
      </c>
      <c r="C65" s="21"/>
      <c r="D65" s="21"/>
    </row>
    <row r="66" spans="2:4" ht="0.75" customHeight="1" thickBot="1" x14ac:dyDescent="0.25">
      <c r="B66" s="24"/>
      <c r="C66" s="21"/>
      <c r="D66" s="21"/>
    </row>
    <row r="67" spans="2:4" ht="12.75" x14ac:dyDescent="0.2">
      <c r="B67" s="25" t="s">
        <v>22</v>
      </c>
      <c r="C67" s="26" t="s">
        <v>23</v>
      </c>
      <c r="D67" s="27">
        <v>0</v>
      </c>
    </row>
    <row r="68" spans="2:4" ht="12.75" x14ac:dyDescent="0.2">
      <c r="B68" s="28" t="s">
        <v>24</v>
      </c>
      <c r="C68" s="29" t="s">
        <v>25</v>
      </c>
      <c r="D68" s="30">
        <v>0</v>
      </c>
    </row>
    <row r="69" spans="2:4" ht="12.75" x14ac:dyDescent="0.2">
      <c r="B69" s="28" t="s">
        <v>26</v>
      </c>
      <c r="C69" s="29" t="s">
        <v>27</v>
      </c>
      <c r="D69" s="30">
        <v>0</v>
      </c>
    </row>
    <row r="70" spans="2:4" ht="12.75" x14ac:dyDescent="0.2">
      <c r="B70" s="28" t="s">
        <v>28</v>
      </c>
      <c r="C70" s="29" t="s">
        <v>29</v>
      </c>
      <c r="D70" s="30">
        <v>0</v>
      </c>
    </row>
    <row r="71" spans="2:4" ht="12.75" x14ac:dyDescent="0.2">
      <c r="B71" s="31" t="s">
        <v>30</v>
      </c>
      <c r="C71" s="71" t="s">
        <v>31</v>
      </c>
      <c r="D71" s="30">
        <v>0</v>
      </c>
    </row>
    <row r="72" spans="2:4" ht="13.5" thickBot="1" x14ac:dyDescent="0.25">
      <c r="B72" s="32" t="s">
        <v>32</v>
      </c>
      <c r="C72" s="72"/>
      <c r="D72" s="33">
        <v>0</v>
      </c>
    </row>
    <row r="73" spans="2:4" ht="12.75" x14ac:dyDescent="0.2">
      <c r="B73" s="34" t="s">
        <v>33</v>
      </c>
      <c r="C73" s="35"/>
      <c r="D73" s="36"/>
    </row>
    <row r="74" spans="2:4" ht="13.5" thickBot="1" x14ac:dyDescent="0.25">
      <c r="B74" s="37" t="s">
        <v>34</v>
      </c>
      <c r="C74" s="38"/>
      <c r="D74" s="39"/>
    </row>
    <row r="75" spans="2:4" ht="13.5" thickBot="1" x14ac:dyDescent="0.25">
      <c r="B75" s="40" t="s">
        <v>35</v>
      </c>
      <c r="C75" s="41"/>
      <c r="D75" s="42">
        <f>ROUND((((1+D67+D68)*(1+D69)*(1+D70))/(1-(D71+D72))-1),4)</f>
        <v>0</v>
      </c>
    </row>
    <row r="76" spans="2:4" ht="12.75" x14ac:dyDescent="0.2">
      <c r="B76" s="21"/>
      <c r="C76" s="21"/>
      <c r="D76" s="21"/>
    </row>
    <row r="77" spans="2:4" ht="15" x14ac:dyDescent="0.25">
      <c r="B77" s="69" t="s">
        <v>75</v>
      </c>
      <c r="C77" s="69"/>
      <c r="D77" s="21"/>
    </row>
    <row r="78" spans="2:4" ht="15" x14ac:dyDescent="0.25">
      <c r="B78" s="69" t="s">
        <v>76</v>
      </c>
      <c r="C78" s="69"/>
      <c r="D78" s="21"/>
    </row>
    <row r="79" spans="2:4" ht="12.75" x14ac:dyDescent="0.2">
      <c r="B79" s="21"/>
      <c r="C79" s="21"/>
      <c r="D79" s="21"/>
    </row>
  </sheetData>
  <mergeCells count="20">
    <mergeCell ref="B2:D2"/>
    <mergeCell ref="B77:C77"/>
    <mergeCell ref="B78:C78"/>
    <mergeCell ref="B16:D16"/>
    <mergeCell ref="B20:D20"/>
    <mergeCell ref="B22:D22"/>
    <mergeCell ref="B24:D24"/>
    <mergeCell ref="B26:D26"/>
    <mergeCell ref="C71:C72"/>
    <mergeCell ref="B18:D18"/>
    <mergeCell ref="B7:D7"/>
    <mergeCell ref="B8:D8"/>
    <mergeCell ref="B10:D10"/>
    <mergeCell ref="B12:D12"/>
    <mergeCell ref="B14:D14"/>
    <mergeCell ref="B6:E6"/>
    <mergeCell ref="B3:E3"/>
    <mergeCell ref="B5:D5"/>
    <mergeCell ref="G8:J8"/>
    <mergeCell ref="B4:E4"/>
  </mergeCells>
  <pageMargins left="0" right="0" top="0.39370078740157483" bottom="0.39370078740157483" header="0.31496062992125984" footer="0.31496062992125984"/>
  <pageSetup paperSize="9" scale="81" fitToHeight="0" orientation="portrait" horizontalDpi="4294967294" vertic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L79"/>
  <sheetViews>
    <sheetView topLeftCell="A43" workbookViewId="0">
      <selection activeCell="E72" sqref="E72"/>
    </sheetView>
  </sheetViews>
  <sheetFormatPr defaultColWidth="9" defaultRowHeight="12" x14ac:dyDescent="0.2"/>
  <cols>
    <col min="1" max="1" width="2.42578125" style="2" customWidth="1"/>
    <col min="2" max="2" width="36.28515625" style="2" customWidth="1"/>
    <col min="3" max="3" width="7.28515625" style="2" bestFit="1" customWidth="1"/>
    <col min="4" max="4" width="22.42578125" style="2" customWidth="1"/>
    <col min="5" max="5" width="16" style="2" customWidth="1"/>
    <col min="6" max="8" width="9" style="2"/>
    <col min="9" max="9" width="19.5703125" style="2" customWidth="1"/>
    <col min="10" max="16384" width="9" style="2"/>
  </cols>
  <sheetData>
    <row r="1" spans="2:10" x14ac:dyDescent="0.2">
      <c r="B1" s="1"/>
      <c r="C1" s="1"/>
      <c r="D1" s="1"/>
      <c r="E1" s="1"/>
    </row>
    <row r="2" spans="2:10" ht="12.75" x14ac:dyDescent="0.2">
      <c r="B2" s="60" t="s">
        <v>0</v>
      </c>
      <c r="C2" s="60"/>
      <c r="D2" s="60"/>
      <c r="E2" s="60" t="s">
        <v>100</v>
      </c>
    </row>
    <row r="3" spans="2:10" ht="12" customHeight="1" x14ac:dyDescent="0.2">
      <c r="B3" s="66" t="s">
        <v>1</v>
      </c>
      <c r="C3" s="66"/>
      <c r="D3" s="66"/>
      <c r="E3" s="66"/>
    </row>
    <row r="4" spans="2:10" ht="12" customHeight="1" x14ac:dyDescent="0.2">
      <c r="B4" s="70" t="s">
        <v>104</v>
      </c>
      <c r="C4" s="70"/>
      <c r="D4" s="70"/>
      <c r="E4" s="70"/>
    </row>
    <row r="5" spans="2:10" ht="15" customHeight="1" x14ac:dyDescent="0.2">
      <c r="B5" s="67" t="s">
        <v>2</v>
      </c>
      <c r="C5" s="67"/>
      <c r="D5" s="67"/>
      <c r="E5" s="10" t="s">
        <v>36</v>
      </c>
    </row>
    <row r="6" spans="2:10" ht="12.75" x14ac:dyDescent="0.2">
      <c r="B6" s="67" t="s">
        <v>3</v>
      </c>
      <c r="C6" s="67"/>
      <c r="D6" s="67"/>
      <c r="E6" s="67"/>
    </row>
    <row r="7" spans="2:10" x14ac:dyDescent="0.2">
      <c r="B7" s="68" t="s">
        <v>94</v>
      </c>
      <c r="C7" s="68"/>
      <c r="D7" s="68"/>
      <c r="E7" s="11">
        <f>Referências!C4</f>
        <v>0</v>
      </c>
    </row>
    <row r="8" spans="2:10" x14ac:dyDescent="0.2">
      <c r="B8" s="68" t="s">
        <v>95</v>
      </c>
      <c r="C8" s="68"/>
      <c r="D8" s="68"/>
      <c r="E8" s="43">
        <f>((E7/220)*1.5)*36.65</f>
        <v>0</v>
      </c>
      <c r="I8" s="2">
        <f>5*7.33</f>
        <v>36.65</v>
      </c>
      <c r="J8" s="2" t="s">
        <v>96</v>
      </c>
    </row>
    <row r="9" spans="2:10" x14ac:dyDescent="0.2">
      <c r="B9" s="53" t="s">
        <v>92</v>
      </c>
      <c r="C9" s="62">
        <v>0.3</v>
      </c>
      <c r="D9" s="53"/>
      <c r="E9" s="43">
        <f>E7*0.3</f>
        <v>0</v>
      </c>
    </row>
    <row r="10" spans="2:10" ht="12.75" x14ac:dyDescent="0.2">
      <c r="B10" s="67" t="s">
        <v>4</v>
      </c>
      <c r="C10" s="67"/>
      <c r="D10" s="67"/>
      <c r="E10" s="44">
        <f>E7+E8+E9</f>
        <v>0</v>
      </c>
    </row>
    <row r="12" spans="2:10" ht="12.75" x14ac:dyDescent="0.2">
      <c r="B12" s="67" t="s">
        <v>93</v>
      </c>
      <c r="C12" s="67"/>
      <c r="D12" s="67"/>
      <c r="E12" s="44">
        <f>E10*(69.29/100)</f>
        <v>0</v>
      </c>
    </row>
    <row r="14" spans="2:10" ht="12.75" x14ac:dyDescent="0.2">
      <c r="B14" s="67" t="s">
        <v>52</v>
      </c>
      <c r="C14" s="67"/>
      <c r="D14" s="67"/>
      <c r="E14" s="44">
        <f>(26*Referências!C6)-((26*Referências!C6)*(20/100))</f>
        <v>0</v>
      </c>
    </row>
    <row r="16" spans="2:10" ht="12.75" x14ac:dyDescent="0.2">
      <c r="B16" s="67" t="s">
        <v>90</v>
      </c>
      <c r="C16" s="67"/>
      <c r="D16" s="67"/>
      <c r="E16" s="44">
        <f>Uniforme!F8</f>
        <v>0</v>
      </c>
    </row>
    <row r="18" spans="2:12" ht="12.75" x14ac:dyDescent="0.2">
      <c r="B18" s="67" t="s">
        <v>89</v>
      </c>
      <c r="C18" s="67"/>
      <c r="D18" s="67"/>
      <c r="E18" s="44">
        <f>'Vigia Diurno - Dias Úteis'!E17</f>
        <v>0</v>
      </c>
    </row>
    <row r="20" spans="2:12" ht="12.75" x14ac:dyDescent="0.2">
      <c r="B20" s="67" t="s">
        <v>99</v>
      </c>
      <c r="C20" s="67"/>
      <c r="D20" s="67"/>
      <c r="E20" s="44">
        <f>SUM(E10+E12+E14+E16+E18)</f>
        <v>0</v>
      </c>
    </row>
    <row r="22" spans="2:12" ht="12" customHeight="1" x14ac:dyDescent="0.2">
      <c r="B22" s="67" t="s">
        <v>53</v>
      </c>
      <c r="C22" s="67"/>
      <c r="D22" s="67"/>
      <c r="E22" s="44">
        <f>E20*0.2219</f>
        <v>0</v>
      </c>
      <c r="I22" s="70"/>
      <c r="J22" s="70"/>
      <c r="K22" s="70"/>
      <c r="L22" s="70"/>
    </row>
    <row r="24" spans="2:12" ht="12.75" x14ac:dyDescent="0.2">
      <c r="B24" s="67" t="s">
        <v>55</v>
      </c>
      <c r="C24" s="67"/>
      <c r="D24" s="67"/>
      <c r="E24" s="44">
        <f>E20+E22</f>
        <v>0</v>
      </c>
    </row>
    <row r="26" spans="2:12" ht="12.75" x14ac:dyDescent="0.2">
      <c r="B26" s="67" t="s">
        <v>54</v>
      </c>
      <c r="C26" s="67"/>
      <c r="D26" s="67"/>
      <c r="E26" s="45">
        <f>(E24/220)</f>
        <v>0</v>
      </c>
    </row>
    <row r="27" spans="2:12" ht="12" customHeight="1" x14ac:dyDescent="0.2"/>
    <row r="28" spans="2:12" ht="15" customHeight="1" x14ac:dyDescent="0.2">
      <c r="B28" s="12" t="s">
        <v>6</v>
      </c>
      <c r="C28" s="13"/>
      <c r="D28" s="13"/>
    </row>
    <row r="29" spans="2:12" ht="15" customHeight="1" x14ac:dyDescent="0.2">
      <c r="B29" s="15" t="s">
        <v>7</v>
      </c>
      <c r="C29" s="16"/>
      <c r="D29" s="14"/>
    </row>
    <row r="30" spans="2:12" ht="12.75" x14ac:dyDescent="0.2">
      <c r="B30" s="17" t="s">
        <v>8</v>
      </c>
      <c r="C30" s="18">
        <v>0.2</v>
      </c>
      <c r="D30" s="14"/>
    </row>
    <row r="31" spans="2:12" ht="12.75" x14ac:dyDescent="0.2">
      <c r="B31" s="17" t="s">
        <v>9</v>
      </c>
      <c r="C31" s="18">
        <v>0.08</v>
      </c>
      <c r="D31" s="14"/>
    </row>
    <row r="32" spans="2:12" ht="12" customHeight="1" x14ac:dyDescent="0.2">
      <c r="B32" s="17" t="s">
        <v>40</v>
      </c>
      <c r="C32" s="18">
        <v>0.03</v>
      </c>
      <c r="D32" s="14"/>
    </row>
    <row r="33" spans="2:4" ht="12.75" x14ac:dyDescent="0.2">
      <c r="B33" s="17" t="s">
        <v>10</v>
      </c>
      <c r="C33" s="18">
        <v>2.5000000000000001E-2</v>
      </c>
      <c r="D33" s="14"/>
    </row>
    <row r="34" spans="2:4" ht="12.75" x14ac:dyDescent="0.2">
      <c r="B34" s="17" t="s">
        <v>11</v>
      </c>
      <c r="C34" s="18">
        <v>6.0000000000000001E-3</v>
      </c>
      <c r="D34" s="14"/>
    </row>
    <row r="35" spans="2:4" ht="12.75" x14ac:dyDescent="0.2">
      <c r="B35" s="17" t="s">
        <v>12</v>
      </c>
      <c r="C35" s="18">
        <v>1.4999999999999999E-2</v>
      </c>
      <c r="D35" s="14"/>
    </row>
    <row r="36" spans="2:4" ht="12.75" x14ac:dyDescent="0.2">
      <c r="B36" s="17" t="s">
        <v>13</v>
      </c>
      <c r="C36" s="18">
        <v>0.01</v>
      </c>
      <c r="D36" s="14"/>
    </row>
    <row r="37" spans="2:4" ht="12.75" x14ac:dyDescent="0.2">
      <c r="B37" s="17" t="s">
        <v>14</v>
      </c>
      <c r="C37" s="18">
        <v>2E-3</v>
      </c>
      <c r="D37" s="14"/>
    </row>
    <row r="38" spans="2:4" ht="12.75" x14ac:dyDescent="0.2">
      <c r="B38" s="19" t="s">
        <v>15</v>
      </c>
      <c r="C38" s="20">
        <f>SUM(C30:C37)</f>
        <v>0.3680000000000001</v>
      </c>
      <c r="D38" s="14"/>
    </row>
    <row r="39" spans="2:4" ht="12.75" x14ac:dyDescent="0.2">
      <c r="B39" s="21"/>
      <c r="C39" s="21"/>
      <c r="D39" s="21"/>
    </row>
    <row r="40" spans="2:4" ht="12.75" x14ac:dyDescent="0.2">
      <c r="B40" s="15" t="s">
        <v>16</v>
      </c>
      <c r="C40" s="22"/>
      <c r="D40" s="14"/>
    </row>
    <row r="41" spans="2:4" ht="12.75" x14ac:dyDescent="0.2">
      <c r="B41" s="17" t="s">
        <v>41</v>
      </c>
      <c r="C41" s="18">
        <v>8.3799999999999999E-2</v>
      </c>
      <c r="D41" s="14"/>
    </row>
    <row r="42" spans="2:4" ht="12.75" x14ac:dyDescent="0.2">
      <c r="B42" s="17" t="s">
        <v>42</v>
      </c>
      <c r="C42" s="18">
        <v>8.2900000000000001E-2</v>
      </c>
      <c r="D42" s="14"/>
    </row>
    <row r="43" spans="2:4" ht="12.75" x14ac:dyDescent="0.2">
      <c r="B43" s="17" t="s">
        <v>43</v>
      </c>
      <c r="C43" s="18">
        <v>5.0000000000000001E-4</v>
      </c>
      <c r="D43" s="14"/>
    </row>
    <row r="44" spans="2:4" ht="12.75" x14ac:dyDescent="0.2">
      <c r="B44" s="17" t="s">
        <v>44</v>
      </c>
      <c r="C44" s="18">
        <v>5.5999999999999999E-3</v>
      </c>
      <c r="D44" s="14"/>
    </row>
    <row r="45" spans="2:4" ht="12.75" x14ac:dyDescent="0.2">
      <c r="B45" s="17" t="s">
        <v>45</v>
      </c>
      <c r="C45" s="18">
        <v>2.0000000000000001E-4</v>
      </c>
      <c r="D45" s="21"/>
    </row>
    <row r="46" spans="2:4" ht="15" x14ac:dyDescent="0.2">
      <c r="B46" s="17" t="s">
        <v>46</v>
      </c>
      <c r="C46" s="18">
        <v>6.7000000000000002E-3</v>
      </c>
      <c r="D46" s="23"/>
    </row>
    <row r="47" spans="2:4" ht="12.75" x14ac:dyDescent="0.2">
      <c r="B47" s="17" t="s">
        <v>56</v>
      </c>
      <c r="C47" s="18">
        <v>2.9999999999999997E-4</v>
      </c>
      <c r="D47" s="14"/>
    </row>
    <row r="48" spans="2:4" ht="12.75" x14ac:dyDescent="0.2">
      <c r="B48" s="19" t="s">
        <v>15</v>
      </c>
      <c r="C48" s="20">
        <f>SUM(C41:C47)</f>
        <v>0.18000000000000002</v>
      </c>
      <c r="D48" s="14"/>
    </row>
    <row r="49" spans="2:5" ht="12.75" x14ac:dyDescent="0.2">
      <c r="B49" s="17"/>
      <c r="C49" s="18"/>
      <c r="D49" s="14"/>
    </row>
    <row r="50" spans="2:5" ht="12.75" x14ac:dyDescent="0.2">
      <c r="B50" s="15" t="s">
        <v>17</v>
      </c>
      <c r="C50" s="22"/>
      <c r="D50" s="21"/>
    </row>
    <row r="51" spans="2:5" ht="15" x14ac:dyDescent="0.2">
      <c r="B51" s="17" t="s">
        <v>47</v>
      </c>
      <c r="C51" s="18">
        <v>3.1699999999999999E-2</v>
      </c>
      <c r="D51" s="23"/>
    </row>
    <row r="52" spans="2:5" ht="12.75" x14ac:dyDescent="0.2">
      <c r="B52" s="17" t="s">
        <v>57</v>
      </c>
      <c r="C52" s="18">
        <v>8.0000000000000004E-4</v>
      </c>
      <c r="D52" s="14"/>
    </row>
    <row r="53" spans="2:5" ht="12.75" x14ac:dyDescent="0.2">
      <c r="B53" s="17" t="s">
        <v>48</v>
      </c>
      <c r="C53" s="18">
        <v>2.7300000000000001E-2</v>
      </c>
      <c r="D53" s="14"/>
    </row>
    <row r="54" spans="2:5" ht="17.25" customHeight="1" x14ac:dyDescent="0.2">
      <c r="B54" s="17" t="s">
        <v>49</v>
      </c>
      <c r="C54" s="18">
        <v>1.35E-2</v>
      </c>
      <c r="D54" s="14"/>
    </row>
    <row r="55" spans="2:5" ht="12.75" x14ac:dyDescent="0.2">
      <c r="B55" s="17" t="s">
        <v>50</v>
      </c>
      <c r="C55" s="18">
        <v>2.5999999999999999E-3</v>
      </c>
      <c r="D55" s="14"/>
    </row>
    <row r="56" spans="2:5" ht="12.75" x14ac:dyDescent="0.2">
      <c r="B56" s="19" t="s">
        <v>15</v>
      </c>
      <c r="C56" s="20">
        <f>SUM(C51:C55)</f>
        <v>7.5900000000000009E-2</v>
      </c>
      <c r="D56" s="14"/>
    </row>
    <row r="57" spans="2:5" ht="12.75" x14ac:dyDescent="0.2">
      <c r="B57" s="17"/>
      <c r="C57" s="18"/>
      <c r="D57" s="14"/>
    </row>
    <row r="58" spans="2:5" ht="24.75" customHeight="1" x14ac:dyDescent="0.2">
      <c r="B58" s="15" t="s">
        <v>18</v>
      </c>
      <c r="C58" s="18"/>
      <c r="D58" s="14"/>
    </row>
    <row r="59" spans="2:5" s="3" customFormat="1" ht="12.75" x14ac:dyDescent="0.2">
      <c r="B59" s="17" t="s">
        <v>19</v>
      </c>
      <c r="C59" s="18">
        <v>6.6199999999999995E-2</v>
      </c>
      <c r="D59" s="14"/>
      <c r="E59" s="2"/>
    </row>
    <row r="60" spans="2:5" ht="12.75" x14ac:dyDescent="0.2">
      <c r="B60" s="17" t="s">
        <v>20</v>
      </c>
      <c r="C60" s="18">
        <v>2.8E-3</v>
      </c>
      <c r="D60" s="14"/>
    </row>
    <row r="61" spans="2:5" ht="12" customHeight="1" x14ac:dyDescent="0.2">
      <c r="B61" s="19" t="s">
        <v>15</v>
      </c>
      <c r="C61" s="20">
        <f>SUM(C59:C60)</f>
        <v>6.8999999999999992E-2</v>
      </c>
      <c r="D61" s="21"/>
    </row>
    <row r="62" spans="2:5" ht="12" customHeight="1" x14ac:dyDescent="0.2">
      <c r="B62" s="21"/>
      <c r="C62" s="21"/>
      <c r="D62" s="23"/>
    </row>
    <row r="63" spans="2:5" ht="12.75" x14ac:dyDescent="0.2">
      <c r="B63" s="19" t="s">
        <v>51</v>
      </c>
      <c r="C63" s="20">
        <f>SUM(C38+C48+C56+C61)</f>
        <v>0.69290000000000007</v>
      </c>
      <c r="D63" s="21"/>
    </row>
    <row r="64" spans="2:5" ht="12.75" x14ac:dyDescent="0.2">
      <c r="B64" s="54"/>
      <c r="C64" s="55"/>
      <c r="D64" s="21"/>
    </row>
    <row r="65" spans="2:4" ht="12.75" x14ac:dyDescent="0.2">
      <c r="B65" s="24" t="s">
        <v>21</v>
      </c>
      <c r="C65" s="21"/>
      <c r="D65" s="21"/>
    </row>
    <row r="66" spans="2:4" ht="0.75" customHeight="1" thickBot="1" x14ac:dyDescent="0.25">
      <c r="B66" s="24"/>
      <c r="C66" s="21"/>
      <c r="D66" s="21"/>
    </row>
    <row r="67" spans="2:4" ht="12.75" x14ac:dyDescent="0.2">
      <c r="B67" s="25" t="s">
        <v>22</v>
      </c>
      <c r="C67" s="26" t="s">
        <v>23</v>
      </c>
      <c r="D67" s="27">
        <v>0</v>
      </c>
    </row>
    <row r="68" spans="2:4" ht="12.75" x14ac:dyDescent="0.2">
      <c r="B68" s="28" t="s">
        <v>24</v>
      </c>
      <c r="C68" s="29" t="s">
        <v>25</v>
      </c>
      <c r="D68" s="30">
        <v>0</v>
      </c>
    </row>
    <row r="69" spans="2:4" ht="12.75" x14ac:dyDescent="0.2">
      <c r="B69" s="28" t="s">
        <v>26</v>
      </c>
      <c r="C69" s="29" t="s">
        <v>27</v>
      </c>
      <c r="D69" s="30">
        <v>0</v>
      </c>
    </row>
    <row r="70" spans="2:4" ht="12.75" x14ac:dyDescent="0.2">
      <c r="B70" s="28" t="s">
        <v>28</v>
      </c>
      <c r="C70" s="29" t="s">
        <v>29</v>
      </c>
      <c r="D70" s="30">
        <v>0</v>
      </c>
    </row>
    <row r="71" spans="2:4" ht="12.75" x14ac:dyDescent="0.2">
      <c r="B71" s="31" t="s">
        <v>30</v>
      </c>
      <c r="C71" s="71" t="s">
        <v>31</v>
      </c>
      <c r="D71" s="30">
        <v>0</v>
      </c>
    </row>
    <row r="72" spans="2:4" ht="13.5" thickBot="1" x14ac:dyDescent="0.25">
      <c r="B72" s="32" t="s">
        <v>32</v>
      </c>
      <c r="C72" s="72"/>
      <c r="D72" s="33">
        <v>0</v>
      </c>
    </row>
    <row r="73" spans="2:4" ht="12.75" x14ac:dyDescent="0.2">
      <c r="B73" s="34" t="s">
        <v>33</v>
      </c>
      <c r="C73" s="35"/>
      <c r="D73" s="36"/>
    </row>
    <row r="74" spans="2:4" ht="13.5" thickBot="1" x14ac:dyDescent="0.25">
      <c r="B74" s="37" t="s">
        <v>34</v>
      </c>
      <c r="C74" s="38"/>
      <c r="D74" s="39"/>
    </row>
    <row r="75" spans="2:4" ht="13.5" thickBot="1" x14ac:dyDescent="0.25">
      <c r="B75" s="40" t="s">
        <v>35</v>
      </c>
      <c r="C75" s="41"/>
      <c r="D75" s="42">
        <f>ROUND((((1+D67+D68)*(1+D69)*(1+D70))/(1-(D71+D72))-1),4)</f>
        <v>0</v>
      </c>
    </row>
    <row r="76" spans="2:4" ht="12.75" x14ac:dyDescent="0.2">
      <c r="B76" s="21"/>
      <c r="C76" s="21"/>
      <c r="D76" s="21"/>
    </row>
    <row r="77" spans="2:4" ht="15" x14ac:dyDescent="0.25">
      <c r="B77" s="69" t="s">
        <v>75</v>
      </c>
      <c r="C77" s="69"/>
      <c r="D77" s="21"/>
    </row>
    <row r="78" spans="2:4" ht="15" x14ac:dyDescent="0.25">
      <c r="B78" s="69" t="s">
        <v>76</v>
      </c>
      <c r="C78" s="69"/>
      <c r="D78" s="21"/>
    </row>
    <row r="79" spans="2:4" ht="12.75" x14ac:dyDescent="0.2">
      <c r="B79" s="21"/>
      <c r="C79" s="21"/>
      <c r="D79" s="21"/>
    </row>
  </sheetData>
  <mergeCells count="19">
    <mergeCell ref="B77:C77"/>
    <mergeCell ref="B78:C78"/>
    <mergeCell ref="B16:D16"/>
    <mergeCell ref="B20:D20"/>
    <mergeCell ref="B22:D22"/>
    <mergeCell ref="B24:D24"/>
    <mergeCell ref="B26:D26"/>
    <mergeCell ref="C71:C72"/>
    <mergeCell ref="B18:D18"/>
    <mergeCell ref="B6:E6"/>
    <mergeCell ref="B3:E3"/>
    <mergeCell ref="B5:D5"/>
    <mergeCell ref="I22:L22"/>
    <mergeCell ref="B4:E4"/>
    <mergeCell ref="B7:D7"/>
    <mergeCell ref="B8:D8"/>
    <mergeCell ref="B10:D10"/>
    <mergeCell ref="B12:D12"/>
    <mergeCell ref="B14:D14"/>
  </mergeCells>
  <pageMargins left="0" right="0" top="0.39370078740157483" bottom="0.39370078740157483" header="0.31496062992125984" footer="0.31496062992125984"/>
  <pageSetup paperSize="9" scale="63" fitToHeight="0" orientation="portrait" horizontalDpi="4294967294" vertic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79"/>
  <sheetViews>
    <sheetView tabSelected="1" workbookViewId="0">
      <selection activeCell="C81" sqref="C81"/>
    </sheetView>
  </sheetViews>
  <sheetFormatPr defaultRowHeight="15" x14ac:dyDescent="0.25"/>
  <cols>
    <col min="1" max="1" width="33.7109375" customWidth="1"/>
    <col min="3" max="3" width="47.42578125" customWidth="1"/>
    <col min="4" max="4" width="24.5703125" customWidth="1"/>
  </cols>
  <sheetData>
    <row r="1" spans="1:9" x14ac:dyDescent="0.25">
      <c r="A1" s="66" t="s">
        <v>0</v>
      </c>
      <c r="B1" s="66"/>
      <c r="C1" s="66"/>
      <c r="D1" s="66"/>
    </row>
    <row r="2" spans="1:9" x14ac:dyDescent="0.25">
      <c r="A2" s="66" t="s">
        <v>1</v>
      </c>
      <c r="B2" s="66"/>
      <c r="C2" s="66"/>
      <c r="D2" s="66"/>
    </row>
    <row r="3" spans="1:9" x14ac:dyDescent="0.25">
      <c r="A3" s="70" t="s">
        <v>103</v>
      </c>
      <c r="B3" s="70"/>
      <c r="C3" s="70"/>
      <c r="D3" s="70"/>
    </row>
    <row r="4" spans="1:9" x14ac:dyDescent="0.25">
      <c r="A4" s="67" t="s">
        <v>2</v>
      </c>
      <c r="B4" s="67"/>
      <c r="C4" s="67"/>
      <c r="D4" s="10" t="s">
        <v>36</v>
      </c>
    </row>
    <row r="5" spans="1:9" x14ac:dyDescent="0.25">
      <c r="A5" s="67" t="s">
        <v>3</v>
      </c>
      <c r="B5" s="67"/>
      <c r="C5" s="67"/>
      <c r="D5" s="67"/>
    </row>
    <row r="6" spans="1:9" x14ac:dyDescent="0.25">
      <c r="A6" s="68" t="s">
        <v>94</v>
      </c>
      <c r="B6" s="68"/>
      <c r="C6" s="68"/>
      <c r="D6" s="11">
        <f>Referências!C4</f>
        <v>0</v>
      </c>
    </row>
    <row r="7" spans="1:9" x14ac:dyDescent="0.25">
      <c r="A7" s="53" t="s">
        <v>97</v>
      </c>
      <c r="B7" s="62">
        <v>0.2</v>
      </c>
      <c r="C7" s="53"/>
      <c r="D7" s="11">
        <f>D6*0.2</f>
        <v>0</v>
      </c>
    </row>
    <row r="8" spans="1:9" x14ac:dyDescent="0.25">
      <c r="A8" s="65" t="s">
        <v>101</v>
      </c>
      <c r="B8" s="62">
        <v>0.5</v>
      </c>
      <c r="C8" s="65"/>
      <c r="D8" s="43">
        <f>((D6/220)*1.5)*36.65</f>
        <v>0</v>
      </c>
    </row>
    <row r="9" spans="1:9" x14ac:dyDescent="0.25">
      <c r="A9" s="53" t="s">
        <v>92</v>
      </c>
      <c r="B9" s="62">
        <v>0.3</v>
      </c>
      <c r="C9" s="53"/>
      <c r="D9" s="43">
        <f>D6*0.3</f>
        <v>0</v>
      </c>
      <c r="F9" s="70"/>
      <c r="G9" s="70"/>
      <c r="H9" s="70"/>
      <c r="I9" s="70"/>
    </row>
    <row r="10" spans="1:9" x14ac:dyDescent="0.25">
      <c r="A10" s="67" t="s">
        <v>4</v>
      </c>
      <c r="B10" s="67"/>
      <c r="C10" s="67"/>
      <c r="D10" s="44">
        <f>SUM(D6:D9)</f>
        <v>0</v>
      </c>
    </row>
    <row r="11" spans="1:9" x14ac:dyDescent="0.25">
      <c r="A11" s="2"/>
      <c r="B11" s="2"/>
      <c r="C11" s="2"/>
      <c r="D11" s="2"/>
    </row>
    <row r="12" spans="1:9" x14ac:dyDescent="0.25">
      <c r="A12" s="67" t="s">
        <v>93</v>
      </c>
      <c r="B12" s="67"/>
      <c r="C12" s="67"/>
      <c r="D12" s="44">
        <f>D10*(69.29/100)</f>
        <v>0</v>
      </c>
    </row>
    <row r="13" spans="1:9" x14ac:dyDescent="0.25">
      <c r="A13" s="2"/>
      <c r="B13" s="2"/>
      <c r="C13" s="2"/>
      <c r="D13" s="2"/>
    </row>
    <row r="14" spans="1:9" x14ac:dyDescent="0.25">
      <c r="A14" s="67" t="s">
        <v>52</v>
      </c>
      <c r="B14" s="67"/>
      <c r="C14" s="67"/>
      <c r="D14" s="44">
        <f>(26*Referências!C6)-((26*Referências!C6)*(20/100))</f>
        <v>0</v>
      </c>
    </row>
    <row r="15" spans="1:9" x14ac:dyDescent="0.25">
      <c r="A15" s="2"/>
      <c r="B15" s="2"/>
      <c r="C15" s="2"/>
      <c r="D15" s="2"/>
    </row>
    <row r="16" spans="1:9" x14ac:dyDescent="0.25">
      <c r="A16" s="67" t="s">
        <v>90</v>
      </c>
      <c r="B16" s="67"/>
      <c r="C16" s="67"/>
      <c r="D16" s="44">
        <f>Uniforme!F8</f>
        <v>0</v>
      </c>
    </row>
    <row r="17" spans="1:4" x14ac:dyDescent="0.25">
      <c r="A17" s="2"/>
      <c r="B17" s="2"/>
      <c r="C17" s="2"/>
      <c r="D17" s="2"/>
    </row>
    <row r="18" spans="1:4" x14ac:dyDescent="0.25">
      <c r="A18" s="67" t="s">
        <v>89</v>
      </c>
      <c r="B18" s="67"/>
      <c r="C18" s="67"/>
      <c r="D18" s="44">
        <f>'Vigia Diurno - Dias Úteis'!E17</f>
        <v>0</v>
      </c>
    </row>
    <row r="19" spans="1:4" x14ac:dyDescent="0.25">
      <c r="A19" s="2"/>
      <c r="B19" s="2"/>
      <c r="C19" s="2"/>
      <c r="D19" s="2"/>
    </row>
    <row r="20" spans="1:4" x14ac:dyDescent="0.25">
      <c r="A20" s="67" t="s">
        <v>99</v>
      </c>
      <c r="B20" s="67"/>
      <c r="C20" s="67"/>
      <c r="D20" s="44">
        <f>SUM(D10:D18)</f>
        <v>0</v>
      </c>
    </row>
    <row r="21" spans="1:4" x14ac:dyDescent="0.25">
      <c r="A21" s="2"/>
      <c r="B21" s="2"/>
      <c r="C21" s="2"/>
      <c r="D21" s="2"/>
    </row>
    <row r="22" spans="1:4" x14ac:dyDescent="0.25">
      <c r="A22" s="67" t="s">
        <v>53</v>
      </c>
      <c r="B22" s="67"/>
      <c r="C22" s="67"/>
      <c r="D22" s="44">
        <f>D20*0.2219</f>
        <v>0</v>
      </c>
    </row>
    <row r="23" spans="1:4" x14ac:dyDescent="0.25">
      <c r="A23" s="2"/>
      <c r="B23" s="2"/>
      <c r="C23" s="2"/>
      <c r="D23" s="2"/>
    </row>
    <row r="24" spans="1:4" x14ac:dyDescent="0.25">
      <c r="A24" s="67" t="s">
        <v>55</v>
      </c>
      <c r="B24" s="67"/>
      <c r="C24" s="67"/>
      <c r="D24" s="44">
        <f>D20+D22</f>
        <v>0</v>
      </c>
    </row>
    <row r="25" spans="1:4" x14ac:dyDescent="0.25">
      <c r="A25" s="2"/>
      <c r="B25" s="2"/>
      <c r="C25" s="2"/>
      <c r="D25" s="2"/>
    </row>
    <row r="26" spans="1:4" x14ac:dyDescent="0.25">
      <c r="A26" s="67" t="s">
        <v>54</v>
      </c>
      <c r="B26" s="67"/>
      <c r="C26" s="67"/>
      <c r="D26" s="45">
        <f>(D24/220)</f>
        <v>0</v>
      </c>
    </row>
    <row r="27" spans="1:4" x14ac:dyDescent="0.25">
      <c r="A27" s="2"/>
      <c r="B27" s="2"/>
      <c r="C27" s="2"/>
      <c r="D27" s="2"/>
    </row>
    <row r="28" spans="1:4" ht="15.75" x14ac:dyDescent="0.25">
      <c r="A28" s="12" t="s">
        <v>6</v>
      </c>
      <c r="B28" s="13"/>
      <c r="C28" s="13"/>
      <c r="D28" s="2"/>
    </row>
    <row r="29" spans="1:4" x14ac:dyDescent="0.25">
      <c r="A29" s="15" t="s">
        <v>7</v>
      </c>
      <c r="B29" s="16"/>
      <c r="C29" s="14"/>
      <c r="D29" s="2"/>
    </row>
    <row r="30" spans="1:4" x14ac:dyDescent="0.25">
      <c r="A30" s="17" t="s">
        <v>8</v>
      </c>
      <c r="B30" s="18">
        <v>0.2</v>
      </c>
      <c r="C30" s="14"/>
      <c r="D30" s="2"/>
    </row>
    <row r="31" spans="1:4" x14ac:dyDescent="0.25">
      <c r="A31" s="17" t="s">
        <v>9</v>
      </c>
      <c r="B31" s="18">
        <v>0.08</v>
      </c>
      <c r="C31" s="14"/>
      <c r="D31" s="2"/>
    </row>
    <row r="32" spans="1:4" x14ac:dyDescent="0.25">
      <c r="A32" s="17" t="s">
        <v>40</v>
      </c>
      <c r="B32" s="18">
        <v>0.03</v>
      </c>
      <c r="C32" s="14"/>
      <c r="D32" s="2"/>
    </row>
    <row r="33" spans="1:4" x14ac:dyDescent="0.25">
      <c r="A33" s="17" t="s">
        <v>10</v>
      </c>
      <c r="B33" s="18">
        <v>2.5000000000000001E-2</v>
      </c>
      <c r="C33" s="14"/>
      <c r="D33" s="2"/>
    </row>
    <row r="34" spans="1:4" x14ac:dyDescent="0.25">
      <c r="A34" s="17" t="s">
        <v>11</v>
      </c>
      <c r="B34" s="18">
        <v>6.0000000000000001E-3</v>
      </c>
      <c r="C34" s="14"/>
      <c r="D34" s="2"/>
    </row>
    <row r="35" spans="1:4" x14ac:dyDescent="0.25">
      <c r="A35" s="17" t="s">
        <v>12</v>
      </c>
      <c r="B35" s="18">
        <v>1.4999999999999999E-2</v>
      </c>
      <c r="C35" s="14"/>
      <c r="D35" s="2"/>
    </row>
    <row r="36" spans="1:4" x14ac:dyDescent="0.25">
      <c r="A36" s="17" t="s">
        <v>13</v>
      </c>
      <c r="B36" s="18">
        <v>0.01</v>
      </c>
      <c r="C36" s="14"/>
      <c r="D36" s="2"/>
    </row>
    <row r="37" spans="1:4" x14ac:dyDescent="0.25">
      <c r="A37" s="17" t="s">
        <v>14</v>
      </c>
      <c r="B37" s="18">
        <v>2E-3</v>
      </c>
      <c r="C37" s="14"/>
      <c r="D37" s="2"/>
    </row>
    <row r="38" spans="1:4" x14ac:dyDescent="0.25">
      <c r="A38" s="19" t="s">
        <v>15</v>
      </c>
      <c r="B38" s="20">
        <f>SUM(B30:B37)</f>
        <v>0.3680000000000001</v>
      </c>
      <c r="C38" s="14"/>
      <c r="D38" s="2"/>
    </row>
    <row r="39" spans="1:4" x14ac:dyDescent="0.25">
      <c r="A39" s="21"/>
      <c r="B39" s="21"/>
      <c r="C39" s="21"/>
      <c r="D39" s="2"/>
    </row>
    <row r="40" spans="1:4" x14ac:dyDescent="0.25">
      <c r="A40" s="15" t="s">
        <v>16</v>
      </c>
      <c r="B40" s="22"/>
      <c r="C40" s="14"/>
      <c r="D40" s="2"/>
    </row>
    <row r="41" spans="1:4" x14ac:dyDescent="0.25">
      <c r="A41" s="17" t="s">
        <v>41</v>
      </c>
      <c r="B41" s="18">
        <v>8.3799999999999999E-2</v>
      </c>
      <c r="C41" s="14"/>
      <c r="D41" s="2"/>
    </row>
    <row r="42" spans="1:4" x14ac:dyDescent="0.25">
      <c r="A42" s="17" t="s">
        <v>42</v>
      </c>
      <c r="B42" s="18">
        <v>8.2900000000000001E-2</v>
      </c>
      <c r="C42" s="14"/>
      <c r="D42" s="2"/>
    </row>
    <row r="43" spans="1:4" x14ac:dyDescent="0.25">
      <c r="A43" s="17" t="s">
        <v>43</v>
      </c>
      <c r="B43" s="18">
        <v>5.0000000000000001E-4</v>
      </c>
      <c r="C43" s="14"/>
      <c r="D43" s="2"/>
    </row>
    <row r="44" spans="1:4" x14ac:dyDescent="0.25">
      <c r="A44" s="17" t="s">
        <v>44</v>
      </c>
      <c r="B44" s="18">
        <v>5.5999999999999999E-3</v>
      </c>
      <c r="C44" s="14"/>
      <c r="D44" s="2"/>
    </row>
    <row r="45" spans="1:4" x14ac:dyDescent="0.25">
      <c r="A45" s="17" t="s">
        <v>45</v>
      </c>
      <c r="B45" s="18">
        <v>2.0000000000000001E-4</v>
      </c>
      <c r="C45" s="21"/>
      <c r="D45" s="2"/>
    </row>
    <row r="46" spans="1:4" x14ac:dyDescent="0.25">
      <c r="A46" s="17" t="s">
        <v>46</v>
      </c>
      <c r="B46" s="18">
        <v>6.7000000000000002E-3</v>
      </c>
      <c r="C46" s="23"/>
      <c r="D46" s="2"/>
    </row>
    <row r="47" spans="1:4" x14ac:dyDescent="0.25">
      <c r="A47" s="17" t="s">
        <v>56</v>
      </c>
      <c r="B47" s="18">
        <v>2.9999999999999997E-4</v>
      </c>
      <c r="C47" s="14"/>
      <c r="D47" s="2"/>
    </row>
    <row r="48" spans="1:4" x14ac:dyDescent="0.25">
      <c r="A48" s="19" t="s">
        <v>15</v>
      </c>
      <c r="B48" s="20">
        <f>SUM(B41:B47)</f>
        <v>0.18000000000000002</v>
      </c>
      <c r="C48" s="14"/>
      <c r="D48" s="2"/>
    </row>
    <row r="49" spans="1:4" x14ac:dyDescent="0.25">
      <c r="A49" s="17"/>
      <c r="B49" s="18"/>
      <c r="C49" s="14"/>
      <c r="D49" s="2"/>
    </row>
    <row r="50" spans="1:4" x14ac:dyDescent="0.25">
      <c r="A50" s="15" t="s">
        <v>17</v>
      </c>
      <c r="B50" s="22"/>
      <c r="C50" s="21"/>
      <c r="D50" s="2"/>
    </row>
    <row r="51" spans="1:4" x14ac:dyDescent="0.25">
      <c r="A51" s="17" t="s">
        <v>47</v>
      </c>
      <c r="B51" s="18">
        <v>3.1699999999999999E-2</v>
      </c>
      <c r="C51" s="23"/>
      <c r="D51" s="2"/>
    </row>
    <row r="52" spans="1:4" x14ac:dyDescent="0.25">
      <c r="A52" s="17" t="s">
        <v>57</v>
      </c>
      <c r="B52" s="18">
        <v>8.0000000000000004E-4</v>
      </c>
      <c r="C52" s="14"/>
      <c r="D52" s="2"/>
    </row>
    <row r="53" spans="1:4" x14ac:dyDescent="0.25">
      <c r="A53" s="17" t="s">
        <v>48</v>
      </c>
      <c r="B53" s="18">
        <v>2.7300000000000001E-2</v>
      </c>
      <c r="C53" s="14"/>
      <c r="D53" s="2"/>
    </row>
    <row r="54" spans="1:4" x14ac:dyDescent="0.25">
      <c r="A54" s="17" t="s">
        <v>49</v>
      </c>
      <c r="B54" s="18">
        <v>1.35E-2</v>
      </c>
      <c r="C54" s="14"/>
      <c r="D54" s="2"/>
    </row>
    <row r="55" spans="1:4" x14ac:dyDescent="0.25">
      <c r="A55" s="17" t="s">
        <v>50</v>
      </c>
      <c r="B55" s="18">
        <v>2.5999999999999999E-3</v>
      </c>
      <c r="C55" s="14"/>
      <c r="D55" s="2"/>
    </row>
    <row r="56" spans="1:4" x14ac:dyDescent="0.25">
      <c r="A56" s="19" t="s">
        <v>15</v>
      </c>
      <c r="B56" s="20">
        <f>SUM(B51:B55)</f>
        <v>7.5900000000000009E-2</v>
      </c>
      <c r="C56" s="14"/>
      <c r="D56" s="2"/>
    </row>
    <row r="57" spans="1:4" x14ac:dyDescent="0.25">
      <c r="A57" s="17"/>
      <c r="B57" s="18"/>
      <c r="C57" s="14"/>
      <c r="D57" s="2"/>
    </row>
    <row r="58" spans="1:4" x14ac:dyDescent="0.25">
      <c r="A58" s="15" t="s">
        <v>18</v>
      </c>
      <c r="B58" s="18"/>
      <c r="C58" s="14"/>
      <c r="D58" s="2"/>
    </row>
    <row r="59" spans="1:4" x14ac:dyDescent="0.25">
      <c r="A59" s="17" t="s">
        <v>19</v>
      </c>
      <c r="B59" s="18">
        <v>6.6199999999999995E-2</v>
      </c>
      <c r="C59" s="14"/>
      <c r="D59" s="2"/>
    </row>
    <row r="60" spans="1:4" x14ac:dyDescent="0.25">
      <c r="A60" s="17" t="s">
        <v>20</v>
      </c>
      <c r="B60" s="18">
        <v>2.8E-3</v>
      </c>
      <c r="C60" s="14"/>
      <c r="D60" s="2"/>
    </row>
    <row r="61" spans="1:4" x14ac:dyDescent="0.25">
      <c r="A61" s="19" t="s">
        <v>15</v>
      </c>
      <c r="B61" s="20">
        <f>SUM(B59:B60)</f>
        <v>6.8999999999999992E-2</v>
      </c>
      <c r="C61" s="21"/>
      <c r="D61" s="2"/>
    </row>
    <row r="62" spans="1:4" x14ac:dyDescent="0.25">
      <c r="A62" s="21"/>
      <c r="B62" s="21"/>
      <c r="C62" s="23"/>
      <c r="D62" s="2"/>
    </row>
    <row r="63" spans="1:4" x14ac:dyDescent="0.25">
      <c r="A63" s="19" t="s">
        <v>51</v>
      </c>
      <c r="B63" s="20">
        <f>SUM(B38+B48+B56+B61)</f>
        <v>0.69290000000000007</v>
      </c>
      <c r="C63" s="21"/>
      <c r="D63" s="2"/>
    </row>
    <row r="64" spans="1:4" x14ac:dyDescent="0.25">
      <c r="A64" s="54"/>
      <c r="B64" s="55"/>
      <c r="C64" s="21"/>
      <c r="D64" s="2"/>
    </row>
    <row r="65" spans="1:4" x14ac:dyDescent="0.25">
      <c r="A65" s="24" t="s">
        <v>21</v>
      </c>
      <c r="B65" s="21"/>
      <c r="C65" s="21"/>
      <c r="D65" s="2"/>
    </row>
    <row r="66" spans="1:4" ht="15.75" thickBot="1" x14ac:dyDescent="0.3">
      <c r="A66" s="24"/>
      <c r="B66" s="21"/>
      <c r="C66" s="21"/>
      <c r="D66" s="2"/>
    </row>
    <row r="67" spans="1:4" x14ac:dyDescent="0.25">
      <c r="A67" s="25" t="s">
        <v>22</v>
      </c>
      <c r="B67" s="26" t="s">
        <v>23</v>
      </c>
      <c r="C67" s="27">
        <v>0</v>
      </c>
      <c r="D67" s="2"/>
    </row>
    <row r="68" spans="1:4" x14ac:dyDescent="0.25">
      <c r="A68" s="28" t="s">
        <v>24</v>
      </c>
      <c r="B68" s="29" t="s">
        <v>25</v>
      </c>
      <c r="C68" s="30">
        <v>0</v>
      </c>
      <c r="D68" s="2"/>
    </row>
    <row r="69" spans="1:4" x14ac:dyDescent="0.25">
      <c r="A69" s="28" t="s">
        <v>26</v>
      </c>
      <c r="B69" s="29" t="s">
        <v>27</v>
      </c>
      <c r="C69" s="30">
        <v>0</v>
      </c>
      <c r="D69" s="2"/>
    </row>
    <row r="70" spans="1:4" x14ac:dyDescent="0.25">
      <c r="A70" s="28" t="s">
        <v>28</v>
      </c>
      <c r="B70" s="29" t="s">
        <v>29</v>
      </c>
      <c r="C70" s="30">
        <v>0</v>
      </c>
      <c r="D70" s="2"/>
    </row>
    <row r="71" spans="1:4" x14ac:dyDescent="0.25">
      <c r="A71" s="31" t="s">
        <v>30</v>
      </c>
      <c r="B71" s="71" t="s">
        <v>31</v>
      </c>
      <c r="C71" s="30">
        <v>0</v>
      </c>
      <c r="D71" s="2"/>
    </row>
    <row r="72" spans="1:4" ht="15.75" thickBot="1" x14ac:dyDescent="0.3">
      <c r="A72" s="32" t="s">
        <v>32</v>
      </c>
      <c r="B72" s="72"/>
      <c r="C72" s="33">
        <v>0</v>
      </c>
      <c r="D72" s="2"/>
    </row>
    <row r="73" spans="1:4" x14ac:dyDescent="0.25">
      <c r="A73" s="34" t="s">
        <v>33</v>
      </c>
      <c r="B73" s="35"/>
      <c r="C73" s="36"/>
      <c r="D73" s="2"/>
    </row>
    <row r="74" spans="1:4" ht="15.75" thickBot="1" x14ac:dyDescent="0.3">
      <c r="A74" s="37" t="s">
        <v>34</v>
      </c>
      <c r="B74" s="38"/>
      <c r="C74" s="39"/>
      <c r="D74" s="2"/>
    </row>
    <row r="75" spans="1:4" ht="15.75" thickBot="1" x14ac:dyDescent="0.3">
      <c r="A75" s="40" t="s">
        <v>35</v>
      </c>
      <c r="B75" s="41"/>
      <c r="C75" s="42">
        <f>ROUND((((1+C67+C68)*(1+C69)*(1+C70))/(1-(C71+C72))-1),4)</f>
        <v>0</v>
      </c>
      <c r="D75" s="2"/>
    </row>
    <row r="76" spans="1:4" x14ac:dyDescent="0.25">
      <c r="A76" s="21"/>
      <c r="B76" s="21"/>
      <c r="C76" s="21"/>
      <c r="D76" s="2"/>
    </row>
    <row r="77" spans="1:4" x14ac:dyDescent="0.25">
      <c r="A77" s="69" t="s">
        <v>75</v>
      </c>
      <c r="B77" s="69"/>
      <c r="C77" s="21"/>
      <c r="D77" s="2"/>
    </row>
    <row r="78" spans="1:4" x14ac:dyDescent="0.25">
      <c r="A78" s="69" t="s">
        <v>76</v>
      </c>
      <c r="B78" s="69"/>
      <c r="C78" s="21"/>
      <c r="D78" s="2"/>
    </row>
    <row r="79" spans="1:4" x14ac:dyDescent="0.25">
      <c r="A79" s="21"/>
      <c r="B79" s="21"/>
      <c r="C79" s="21"/>
      <c r="D79" s="2"/>
    </row>
  </sheetData>
  <mergeCells count="19">
    <mergeCell ref="A78:B78"/>
    <mergeCell ref="F9:I9"/>
    <mergeCell ref="A3:D3"/>
    <mergeCell ref="A20:C20"/>
    <mergeCell ref="A22:C22"/>
    <mergeCell ref="A24:C24"/>
    <mergeCell ref="A26:C26"/>
    <mergeCell ref="B71:B72"/>
    <mergeCell ref="A77:B77"/>
    <mergeCell ref="A10:C10"/>
    <mergeCell ref="A12:C12"/>
    <mergeCell ref="A14:C14"/>
    <mergeCell ref="A16:C16"/>
    <mergeCell ref="A18:C18"/>
    <mergeCell ref="A1:D1"/>
    <mergeCell ref="A2:D2"/>
    <mergeCell ref="A4:C4"/>
    <mergeCell ref="A5:D5"/>
    <mergeCell ref="A6:C6"/>
  </mergeCells>
  <pageMargins left="0.511811024" right="0.511811024" top="0.78740157499999996" bottom="0.78740157499999996" header="0.31496062000000002" footer="0.31496062000000002"/>
  <pageSetup paperSize="9" scale="57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D7"/>
  <sheetViews>
    <sheetView workbookViewId="0">
      <selection activeCell="C7" sqref="C7"/>
    </sheetView>
  </sheetViews>
  <sheetFormatPr defaultRowHeight="12.75" x14ac:dyDescent="0.2"/>
  <cols>
    <col min="1" max="1" width="9.140625" style="4"/>
    <col min="2" max="2" width="24.5703125" style="4" customWidth="1"/>
    <col min="3" max="3" width="13.140625" style="4" bestFit="1" customWidth="1"/>
    <col min="4" max="4" width="198" style="4" customWidth="1"/>
    <col min="5" max="257" width="9.140625" style="4"/>
    <col min="258" max="258" width="24.5703125" style="4" bestFit="1" customWidth="1"/>
    <col min="259" max="259" width="13.140625" style="4" bestFit="1" customWidth="1"/>
    <col min="260" max="260" width="198" style="4" customWidth="1"/>
    <col min="261" max="513" width="9.140625" style="4"/>
    <col min="514" max="514" width="24.5703125" style="4" bestFit="1" customWidth="1"/>
    <col min="515" max="515" width="13.140625" style="4" bestFit="1" customWidth="1"/>
    <col min="516" max="516" width="198" style="4" customWidth="1"/>
    <col min="517" max="769" width="9.140625" style="4"/>
    <col min="770" max="770" width="24.5703125" style="4" bestFit="1" customWidth="1"/>
    <col min="771" max="771" width="13.140625" style="4" bestFit="1" customWidth="1"/>
    <col min="772" max="772" width="198" style="4" customWidth="1"/>
    <col min="773" max="1025" width="9.140625" style="4"/>
    <col min="1026" max="1026" width="24.5703125" style="4" bestFit="1" customWidth="1"/>
    <col min="1027" max="1027" width="13.140625" style="4" bestFit="1" customWidth="1"/>
    <col min="1028" max="1028" width="198" style="4" customWidth="1"/>
    <col min="1029" max="1281" width="9.140625" style="4"/>
    <col min="1282" max="1282" width="24.5703125" style="4" bestFit="1" customWidth="1"/>
    <col min="1283" max="1283" width="13.140625" style="4" bestFit="1" customWidth="1"/>
    <col min="1284" max="1284" width="198" style="4" customWidth="1"/>
    <col min="1285" max="1537" width="9.140625" style="4"/>
    <col min="1538" max="1538" width="24.5703125" style="4" bestFit="1" customWidth="1"/>
    <col min="1539" max="1539" width="13.140625" style="4" bestFit="1" customWidth="1"/>
    <col min="1540" max="1540" width="198" style="4" customWidth="1"/>
    <col min="1541" max="1793" width="9.140625" style="4"/>
    <col min="1794" max="1794" width="24.5703125" style="4" bestFit="1" customWidth="1"/>
    <col min="1795" max="1795" width="13.140625" style="4" bestFit="1" customWidth="1"/>
    <col min="1796" max="1796" width="198" style="4" customWidth="1"/>
    <col min="1797" max="2049" width="9.140625" style="4"/>
    <col min="2050" max="2050" width="24.5703125" style="4" bestFit="1" customWidth="1"/>
    <col min="2051" max="2051" width="13.140625" style="4" bestFit="1" customWidth="1"/>
    <col min="2052" max="2052" width="198" style="4" customWidth="1"/>
    <col min="2053" max="2305" width="9.140625" style="4"/>
    <col min="2306" max="2306" width="24.5703125" style="4" bestFit="1" customWidth="1"/>
    <col min="2307" max="2307" width="13.140625" style="4" bestFit="1" customWidth="1"/>
    <col min="2308" max="2308" width="198" style="4" customWidth="1"/>
    <col min="2309" max="2561" width="9.140625" style="4"/>
    <col min="2562" max="2562" width="24.5703125" style="4" bestFit="1" customWidth="1"/>
    <col min="2563" max="2563" width="13.140625" style="4" bestFit="1" customWidth="1"/>
    <col min="2564" max="2564" width="198" style="4" customWidth="1"/>
    <col min="2565" max="2817" width="9.140625" style="4"/>
    <col min="2818" max="2818" width="24.5703125" style="4" bestFit="1" customWidth="1"/>
    <col min="2819" max="2819" width="13.140625" style="4" bestFit="1" customWidth="1"/>
    <col min="2820" max="2820" width="198" style="4" customWidth="1"/>
    <col min="2821" max="3073" width="9.140625" style="4"/>
    <col min="3074" max="3074" width="24.5703125" style="4" bestFit="1" customWidth="1"/>
    <col min="3075" max="3075" width="13.140625" style="4" bestFit="1" customWidth="1"/>
    <col min="3076" max="3076" width="198" style="4" customWidth="1"/>
    <col min="3077" max="3329" width="9.140625" style="4"/>
    <col min="3330" max="3330" width="24.5703125" style="4" bestFit="1" customWidth="1"/>
    <col min="3331" max="3331" width="13.140625" style="4" bestFit="1" customWidth="1"/>
    <col min="3332" max="3332" width="198" style="4" customWidth="1"/>
    <col min="3333" max="3585" width="9.140625" style="4"/>
    <col min="3586" max="3586" width="24.5703125" style="4" bestFit="1" customWidth="1"/>
    <col min="3587" max="3587" width="13.140625" style="4" bestFit="1" customWidth="1"/>
    <col min="3588" max="3588" width="198" style="4" customWidth="1"/>
    <col min="3589" max="3841" width="9.140625" style="4"/>
    <col min="3842" max="3842" width="24.5703125" style="4" bestFit="1" customWidth="1"/>
    <col min="3843" max="3843" width="13.140625" style="4" bestFit="1" customWidth="1"/>
    <col min="3844" max="3844" width="198" style="4" customWidth="1"/>
    <col min="3845" max="4097" width="9.140625" style="4"/>
    <col min="4098" max="4098" width="24.5703125" style="4" bestFit="1" customWidth="1"/>
    <col min="4099" max="4099" width="13.140625" style="4" bestFit="1" customWidth="1"/>
    <col min="4100" max="4100" width="198" style="4" customWidth="1"/>
    <col min="4101" max="4353" width="9.140625" style="4"/>
    <col min="4354" max="4354" width="24.5703125" style="4" bestFit="1" customWidth="1"/>
    <col min="4355" max="4355" width="13.140625" style="4" bestFit="1" customWidth="1"/>
    <col min="4356" max="4356" width="198" style="4" customWidth="1"/>
    <col min="4357" max="4609" width="9.140625" style="4"/>
    <col min="4610" max="4610" width="24.5703125" style="4" bestFit="1" customWidth="1"/>
    <col min="4611" max="4611" width="13.140625" style="4" bestFit="1" customWidth="1"/>
    <col min="4612" max="4612" width="198" style="4" customWidth="1"/>
    <col min="4613" max="4865" width="9.140625" style="4"/>
    <col min="4866" max="4866" width="24.5703125" style="4" bestFit="1" customWidth="1"/>
    <col min="4867" max="4867" width="13.140625" style="4" bestFit="1" customWidth="1"/>
    <col min="4868" max="4868" width="198" style="4" customWidth="1"/>
    <col min="4869" max="5121" width="9.140625" style="4"/>
    <col min="5122" max="5122" width="24.5703125" style="4" bestFit="1" customWidth="1"/>
    <col min="5123" max="5123" width="13.140625" style="4" bestFit="1" customWidth="1"/>
    <col min="5124" max="5124" width="198" style="4" customWidth="1"/>
    <col min="5125" max="5377" width="9.140625" style="4"/>
    <col min="5378" max="5378" width="24.5703125" style="4" bestFit="1" customWidth="1"/>
    <col min="5379" max="5379" width="13.140625" style="4" bestFit="1" customWidth="1"/>
    <col min="5380" max="5380" width="198" style="4" customWidth="1"/>
    <col min="5381" max="5633" width="9.140625" style="4"/>
    <col min="5634" max="5634" width="24.5703125" style="4" bestFit="1" customWidth="1"/>
    <col min="5635" max="5635" width="13.140625" style="4" bestFit="1" customWidth="1"/>
    <col min="5636" max="5636" width="198" style="4" customWidth="1"/>
    <col min="5637" max="5889" width="9.140625" style="4"/>
    <col min="5890" max="5890" width="24.5703125" style="4" bestFit="1" customWidth="1"/>
    <col min="5891" max="5891" width="13.140625" style="4" bestFit="1" customWidth="1"/>
    <col min="5892" max="5892" width="198" style="4" customWidth="1"/>
    <col min="5893" max="6145" width="9.140625" style="4"/>
    <col min="6146" max="6146" width="24.5703125" style="4" bestFit="1" customWidth="1"/>
    <col min="6147" max="6147" width="13.140625" style="4" bestFit="1" customWidth="1"/>
    <col min="6148" max="6148" width="198" style="4" customWidth="1"/>
    <col min="6149" max="6401" width="9.140625" style="4"/>
    <col min="6402" max="6402" width="24.5703125" style="4" bestFit="1" customWidth="1"/>
    <col min="6403" max="6403" width="13.140625" style="4" bestFit="1" customWidth="1"/>
    <col min="6404" max="6404" width="198" style="4" customWidth="1"/>
    <col min="6405" max="6657" width="9.140625" style="4"/>
    <col min="6658" max="6658" width="24.5703125" style="4" bestFit="1" customWidth="1"/>
    <col min="6659" max="6659" width="13.140625" style="4" bestFit="1" customWidth="1"/>
    <col min="6660" max="6660" width="198" style="4" customWidth="1"/>
    <col min="6661" max="6913" width="9.140625" style="4"/>
    <col min="6914" max="6914" width="24.5703125" style="4" bestFit="1" customWidth="1"/>
    <col min="6915" max="6915" width="13.140625" style="4" bestFit="1" customWidth="1"/>
    <col min="6916" max="6916" width="198" style="4" customWidth="1"/>
    <col min="6917" max="7169" width="9.140625" style="4"/>
    <col min="7170" max="7170" width="24.5703125" style="4" bestFit="1" customWidth="1"/>
    <col min="7171" max="7171" width="13.140625" style="4" bestFit="1" customWidth="1"/>
    <col min="7172" max="7172" width="198" style="4" customWidth="1"/>
    <col min="7173" max="7425" width="9.140625" style="4"/>
    <col min="7426" max="7426" width="24.5703125" style="4" bestFit="1" customWidth="1"/>
    <col min="7427" max="7427" width="13.140625" style="4" bestFit="1" customWidth="1"/>
    <col min="7428" max="7428" width="198" style="4" customWidth="1"/>
    <col min="7429" max="7681" width="9.140625" style="4"/>
    <col min="7682" max="7682" width="24.5703125" style="4" bestFit="1" customWidth="1"/>
    <col min="7683" max="7683" width="13.140625" style="4" bestFit="1" customWidth="1"/>
    <col min="7684" max="7684" width="198" style="4" customWidth="1"/>
    <col min="7685" max="7937" width="9.140625" style="4"/>
    <col min="7938" max="7938" width="24.5703125" style="4" bestFit="1" customWidth="1"/>
    <col min="7939" max="7939" width="13.140625" style="4" bestFit="1" customWidth="1"/>
    <col min="7940" max="7940" width="198" style="4" customWidth="1"/>
    <col min="7941" max="8193" width="9.140625" style="4"/>
    <col min="8194" max="8194" width="24.5703125" style="4" bestFit="1" customWidth="1"/>
    <col min="8195" max="8195" width="13.140625" style="4" bestFit="1" customWidth="1"/>
    <col min="8196" max="8196" width="198" style="4" customWidth="1"/>
    <col min="8197" max="8449" width="9.140625" style="4"/>
    <col min="8450" max="8450" width="24.5703125" style="4" bestFit="1" customWidth="1"/>
    <col min="8451" max="8451" width="13.140625" style="4" bestFit="1" customWidth="1"/>
    <col min="8452" max="8452" width="198" style="4" customWidth="1"/>
    <col min="8453" max="8705" width="9.140625" style="4"/>
    <col min="8706" max="8706" width="24.5703125" style="4" bestFit="1" customWidth="1"/>
    <col min="8707" max="8707" width="13.140625" style="4" bestFit="1" customWidth="1"/>
    <col min="8708" max="8708" width="198" style="4" customWidth="1"/>
    <col min="8709" max="8961" width="9.140625" style="4"/>
    <col min="8962" max="8962" width="24.5703125" style="4" bestFit="1" customWidth="1"/>
    <col min="8963" max="8963" width="13.140625" style="4" bestFit="1" customWidth="1"/>
    <col min="8964" max="8964" width="198" style="4" customWidth="1"/>
    <col min="8965" max="9217" width="9.140625" style="4"/>
    <col min="9218" max="9218" width="24.5703125" style="4" bestFit="1" customWidth="1"/>
    <col min="9219" max="9219" width="13.140625" style="4" bestFit="1" customWidth="1"/>
    <col min="9220" max="9220" width="198" style="4" customWidth="1"/>
    <col min="9221" max="9473" width="9.140625" style="4"/>
    <col min="9474" max="9474" width="24.5703125" style="4" bestFit="1" customWidth="1"/>
    <col min="9475" max="9475" width="13.140625" style="4" bestFit="1" customWidth="1"/>
    <col min="9476" max="9476" width="198" style="4" customWidth="1"/>
    <col min="9477" max="9729" width="9.140625" style="4"/>
    <col min="9730" max="9730" width="24.5703125" style="4" bestFit="1" customWidth="1"/>
    <col min="9731" max="9731" width="13.140625" style="4" bestFit="1" customWidth="1"/>
    <col min="9732" max="9732" width="198" style="4" customWidth="1"/>
    <col min="9733" max="9985" width="9.140625" style="4"/>
    <col min="9986" max="9986" width="24.5703125" style="4" bestFit="1" customWidth="1"/>
    <col min="9987" max="9987" width="13.140625" style="4" bestFit="1" customWidth="1"/>
    <col min="9988" max="9988" width="198" style="4" customWidth="1"/>
    <col min="9989" max="10241" width="9.140625" style="4"/>
    <col min="10242" max="10242" width="24.5703125" style="4" bestFit="1" customWidth="1"/>
    <col min="10243" max="10243" width="13.140625" style="4" bestFit="1" customWidth="1"/>
    <col min="10244" max="10244" width="198" style="4" customWidth="1"/>
    <col min="10245" max="10497" width="9.140625" style="4"/>
    <col min="10498" max="10498" width="24.5703125" style="4" bestFit="1" customWidth="1"/>
    <col min="10499" max="10499" width="13.140625" style="4" bestFit="1" customWidth="1"/>
    <col min="10500" max="10500" width="198" style="4" customWidth="1"/>
    <col min="10501" max="10753" width="9.140625" style="4"/>
    <col min="10754" max="10754" width="24.5703125" style="4" bestFit="1" customWidth="1"/>
    <col min="10755" max="10755" width="13.140625" style="4" bestFit="1" customWidth="1"/>
    <col min="10756" max="10756" width="198" style="4" customWidth="1"/>
    <col min="10757" max="11009" width="9.140625" style="4"/>
    <col min="11010" max="11010" width="24.5703125" style="4" bestFit="1" customWidth="1"/>
    <col min="11011" max="11011" width="13.140625" style="4" bestFit="1" customWidth="1"/>
    <col min="11012" max="11012" width="198" style="4" customWidth="1"/>
    <col min="11013" max="11265" width="9.140625" style="4"/>
    <col min="11266" max="11266" width="24.5703125" style="4" bestFit="1" customWidth="1"/>
    <col min="11267" max="11267" width="13.140625" style="4" bestFit="1" customWidth="1"/>
    <col min="11268" max="11268" width="198" style="4" customWidth="1"/>
    <col min="11269" max="11521" width="9.140625" style="4"/>
    <col min="11522" max="11522" width="24.5703125" style="4" bestFit="1" customWidth="1"/>
    <col min="11523" max="11523" width="13.140625" style="4" bestFit="1" customWidth="1"/>
    <col min="11524" max="11524" width="198" style="4" customWidth="1"/>
    <col min="11525" max="11777" width="9.140625" style="4"/>
    <col min="11778" max="11778" width="24.5703125" style="4" bestFit="1" customWidth="1"/>
    <col min="11779" max="11779" width="13.140625" style="4" bestFit="1" customWidth="1"/>
    <col min="11780" max="11780" width="198" style="4" customWidth="1"/>
    <col min="11781" max="12033" width="9.140625" style="4"/>
    <col min="12034" max="12034" width="24.5703125" style="4" bestFit="1" customWidth="1"/>
    <col min="12035" max="12035" width="13.140625" style="4" bestFit="1" customWidth="1"/>
    <col min="12036" max="12036" width="198" style="4" customWidth="1"/>
    <col min="12037" max="12289" width="9.140625" style="4"/>
    <col min="12290" max="12290" width="24.5703125" style="4" bestFit="1" customWidth="1"/>
    <col min="12291" max="12291" width="13.140625" style="4" bestFit="1" customWidth="1"/>
    <col min="12292" max="12292" width="198" style="4" customWidth="1"/>
    <col min="12293" max="12545" width="9.140625" style="4"/>
    <col min="12546" max="12546" width="24.5703125" style="4" bestFit="1" customWidth="1"/>
    <col min="12547" max="12547" width="13.140625" style="4" bestFit="1" customWidth="1"/>
    <col min="12548" max="12548" width="198" style="4" customWidth="1"/>
    <col min="12549" max="12801" width="9.140625" style="4"/>
    <col min="12802" max="12802" width="24.5703125" style="4" bestFit="1" customWidth="1"/>
    <col min="12803" max="12803" width="13.140625" style="4" bestFit="1" customWidth="1"/>
    <col min="12804" max="12804" width="198" style="4" customWidth="1"/>
    <col min="12805" max="13057" width="9.140625" style="4"/>
    <col min="13058" max="13058" width="24.5703125" style="4" bestFit="1" customWidth="1"/>
    <col min="13059" max="13059" width="13.140625" style="4" bestFit="1" customWidth="1"/>
    <col min="13060" max="13060" width="198" style="4" customWidth="1"/>
    <col min="13061" max="13313" width="9.140625" style="4"/>
    <col min="13314" max="13314" width="24.5703125" style="4" bestFit="1" customWidth="1"/>
    <col min="13315" max="13315" width="13.140625" style="4" bestFit="1" customWidth="1"/>
    <col min="13316" max="13316" width="198" style="4" customWidth="1"/>
    <col min="13317" max="13569" width="9.140625" style="4"/>
    <col min="13570" max="13570" width="24.5703125" style="4" bestFit="1" customWidth="1"/>
    <col min="13571" max="13571" width="13.140625" style="4" bestFit="1" customWidth="1"/>
    <col min="13572" max="13572" width="198" style="4" customWidth="1"/>
    <col min="13573" max="13825" width="9.140625" style="4"/>
    <col min="13826" max="13826" width="24.5703125" style="4" bestFit="1" customWidth="1"/>
    <col min="13827" max="13827" width="13.140625" style="4" bestFit="1" customWidth="1"/>
    <col min="13828" max="13828" width="198" style="4" customWidth="1"/>
    <col min="13829" max="14081" width="9.140625" style="4"/>
    <col min="14082" max="14082" width="24.5703125" style="4" bestFit="1" customWidth="1"/>
    <col min="14083" max="14083" width="13.140625" style="4" bestFit="1" customWidth="1"/>
    <col min="14084" max="14084" width="198" style="4" customWidth="1"/>
    <col min="14085" max="14337" width="9.140625" style="4"/>
    <col min="14338" max="14338" width="24.5703125" style="4" bestFit="1" customWidth="1"/>
    <col min="14339" max="14339" width="13.140625" style="4" bestFit="1" customWidth="1"/>
    <col min="14340" max="14340" width="198" style="4" customWidth="1"/>
    <col min="14341" max="14593" width="9.140625" style="4"/>
    <col min="14594" max="14594" width="24.5703125" style="4" bestFit="1" customWidth="1"/>
    <col min="14595" max="14595" width="13.140625" style="4" bestFit="1" customWidth="1"/>
    <col min="14596" max="14596" width="198" style="4" customWidth="1"/>
    <col min="14597" max="14849" width="9.140625" style="4"/>
    <col min="14850" max="14850" width="24.5703125" style="4" bestFit="1" customWidth="1"/>
    <col min="14851" max="14851" width="13.140625" style="4" bestFit="1" customWidth="1"/>
    <col min="14852" max="14852" width="198" style="4" customWidth="1"/>
    <col min="14853" max="15105" width="9.140625" style="4"/>
    <col min="15106" max="15106" width="24.5703125" style="4" bestFit="1" customWidth="1"/>
    <col min="15107" max="15107" width="13.140625" style="4" bestFit="1" customWidth="1"/>
    <col min="15108" max="15108" width="198" style="4" customWidth="1"/>
    <col min="15109" max="15361" width="9.140625" style="4"/>
    <col min="15362" max="15362" width="24.5703125" style="4" bestFit="1" customWidth="1"/>
    <col min="15363" max="15363" width="13.140625" style="4" bestFit="1" customWidth="1"/>
    <col min="15364" max="15364" width="198" style="4" customWidth="1"/>
    <col min="15365" max="15617" width="9.140625" style="4"/>
    <col min="15618" max="15618" width="24.5703125" style="4" bestFit="1" customWidth="1"/>
    <col min="15619" max="15619" width="13.140625" style="4" bestFit="1" customWidth="1"/>
    <col min="15620" max="15620" width="198" style="4" customWidth="1"/>
    <col min="15621" max="15873" width="9.140625" style="4"/>
    <col min="15874" max="15874" width="24.5703125" style="4" bestFit="1" customWidth="1"/>
    <col min="15875" max="15875" width="13.140625" style="4" bestFit="1" customWidth="1"/>
    <col min="15876" max="15876" width="198" style="4" customWidth="1"/>
    <col min="15877" max="16129" width="9.140625" style="4"/>
    <col min="16130" max="16130" width="24.5703125" style="4" bestFit="1" customWidth="1"/>
    <col min="16131" max="16131" width="13.140625" style="4" bestFit="1" customWidth="1"/>
    <col min="16132" max="16132" width="198" style="4" customWidth="1"/>
    <col min="16133" max="16384" width="9.140625" style="4"/>
  </cols>
  <sheetData>
    <row r="1" spans="2:4" ht="13.5" thickBot="1" x14ac:dyDescent="0.25"/>
    <row r="2" spans="2:4" ht="15.75" customHeight="1" thickBot="1" x14ac:dyDescent="0.25">
      <c r="B2" s="79" t="s">
        <v>37</v>
      </c>
      <c r="C2" s="80"/>
      <c r="D2" s="81"/>
    </row>
    <row r="3" spans="2:4" x14ac:dyDescent="0.2">
      <c r="B3" s="5" t="s">
        <v>83</v>
      </c>
      <c r="C3" s="6" t="s">
        <v>38</v>
      </c>
      <c r="D3" s="7" t="s">
        <v>39</v>
      </c>
    </row>
    <row r="4" spans="2:4" ht="15" x14ac:dyDescent="0.25">
      <c r="B4" s="8" t="s">
        <v>77</v>
      </c>
      <c r="C4" s="9">
        <v>0</v>
      </c>
      <c r="D4" s="61" t="s">
        <v>85</v>
      </c>
    </row>
    <row r="5" spans="2:4" ht="15" x14ac:dyDescent="0.2">
      <c r="B5" s="8" t="s">
        <v>78</v>
      </c>
      <c r="C5" s="56">
        <v>0</v>
      </c>
      <c r="D5" s="46" t="s">
        <v>79</v>
      </c>
    </row>
    <row r="6" spans="2:4" ht="15" x14ac:dyDescent="0.25">
      <c r="B6" s="8" t="s">
        <v>80</v>
      </c>
      <c r="C6" s="9">
        <v>0</v>
      </c>
      <c r="D6" s="61" t="s">
        <v>85</v>
      </c>
    </row>
    <row r="7" spans="2:4" ht="13.5" thickBot="1" x14ac:dyDescent="0.25">
      <c r="B7" s="57" t="s">
        <v>81</v>
      </c>
      <c r="C7" s="58">
        <f>Uniforme!F8</f>
        <v>0</v>
      </c>
      <c r="D7" s="59" t="s">
        <v>82</v>
      </c>
    </row>
  </sheetData>
  <mergeCells count="1">
    <mergeCell ref="B2:D2"/>
  </mergeCells>
  <hyperlinks>
    <hyperlink ref="D4" r:id="rId1" display="https://www.sindivigilantesdosul.org.br/wp-content/uploads/2013/10/icregistrado1421975576.pdf" xr:uid="{00000000-0004-0000-0500-000000000000}"/>
    <hyperlink ref="D6" r:id="rId2" display="https://www.sindivigilantesdosul.org.br/wp-content/uploads/2013/10/icregistrado1421975576.pdf" xr:uid="{00000000-0004-0000-0500-000001000000}"/>
  </hyperlinks>
  <pageMargins left="0.511811024" right="0.511811024" top="0.78740157499999996" bottom="0.78740157499999996" header="0.31496062000000002" footer="0.31496062000000002"/>
  <pageSetup paperSize="9" scale="55" fitToHeight="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Vigia Diurno - Dias Úteis</vt:lpstr>
      <vt:lpstr>Uniforme</vt:lpstr>
      <vt:lpstr>Vigia Noturno - Dias Úteis</vt:lpstr>
      <vt:lpstr>Vigia Diurno - Domingo</vt:lpstr>
      <vt:lpstr>Vigia Noturno - Domingo</vt:lpstr>
      <vt:lpstr>Referências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Henrique Cezimbra</dc:creator>
  <cp:lastModifiedBy>Cristiane Oliveira</cp:lastModifiedBy>
  <cp:lastPrinted>2026-08-21T12:59:08Z</cp:lastPrinted>
  <dcterms:created xsi:type="dcterms:W3CDTF">2018-01-15T16:34:17Z</dcterms:created>
  <dcterms:modified xsi:type="dcterms:W3CDTF">2026-09-09T12:33:08Z</dcterms:modified>
</cp:coreProperties>
</file>